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alous\TIP\2025-06\kotisivut\"/>
    </mc:Choice>
  </mc:AlternateContent>
  <xr:revisionPtr revIDLastSave="0" documentId="13_ncr:1_{0DC73D70-36E2-46CC-A083-117AB4C3029A}" xr6:coauthVersionLast="47" xr6:coauthVersionMax="47" xr10:uidLastSave="{00000000-0000-0000-0000-000000000000}"/>
  <bookViews>
    <workbookView xWindow="38280" yWindow="-4350" windowWidth="38640" windowHeight="21120" xr2:uid="{CBCCF342-8E79-41DE-9E8A-64980416E537}"/>
  </bookViews>
  <sheets>
    <sheet name="Q2_2025" sheetId="35" r:id="rId1"/>
    <sheet name="J_EBITA rounded" sheetId="33" state="hidden" r:id="rId2"/>
    <sheet name="kEUR_r" sheetId="23" state="hidden" r:id="rId3"/>
  </sheets>
  <definedNames>
    <definedName name="ACCCODE1">#REF!</definedName>
    <definedName name="ACCCODE2">#REF!</definedName>
    <definedName name="ACCCODE9">#REF!</definedName>
    <definedName name="AREA10">#REF!</definedName>
    <definedName name="AREA4">#REF!</definedName>
    <definedName name="_xlnm.Print_Area" localSheetId="0">Q2_2025!$A$1:$S$59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35" l="1"/>
  <c r="P102" i="33" l="1"/>
  <c r="P101" i="33"/>
  <c r="P100" i="33"/>
  <c r="J98" i="33"/>
  <c r="J97" i="33"/>
  <c r="P93" i="33"/>
  <c r="J93" i="33"/>
  <c r="J91" i="33" s="1"/>
  <c r="P92" i="33"/>
  <c r="O91" i="33"/>
  <c r="N91" i="33"/>
  <c r="M91" i="33"/>
  <c r="L91" i="33"/>
  <c r="I91" i="33"/>
  <c r="H91" i="33"/>
  <c r="G91" i="33"/>
  <c r="F91" i="33"/>
  <c r="D91" i="33"/>
  <c r="P88" i="33"/>
  <c r="O88" i="33"/>
  <c r="N88" i="33"/>
  <c r="M88" i="33"/>
  <c r="L88" i="33"/>
  <c r="J88" i="33"/>
  <c r="I88" i="33"/>
  <c r="H88" i="33"/>
  <c r="G88" i="33"/>
  <c r="F88" i="33"/>
  <c r="D88" i="33"/>
  <c r="O85" i="33"/>
  <c r="N85" i="33"/>
  <c r="M85" i="33"/>
  <c r="L85" i="33"/>
  <c r="O79" i="33"/>
  <c r="N79" i="33"/>
  <c r="M79" i="33"/>
  <c r="L79" i="33"/>
  <c r="O77" i="33"/>
  <c r="N77" i="33"/>
  <c r="M77" i="33"/>
  <c r="L77" i="33"/>
  <c r="I77" i="33"/>
  <c r="H77" i="33"/>
  <c r="G77" i="33"/>
  <c r="F77" i="33"/>
  <c r="D77" i="33"/>
  <c r="J66" i="33"/>
  <c r="F66" i="33"/>
  <c r="U59" i="33"/>
  <c r="T59" i="33"/>
  <c r="U46" i="33"/>
  <c r="T46" i="33"/>
  <c r="J46" i="33"/>
  <c r="U38" i="33"/>
  <c r="T38" i="33"/>
  <c r="J38" i="33"/>
  <c r="U30" i="33"/>
  <c r="T30" i="33"/>
  <c r="P30" i="33"/>
  <c r="P77" i="33" s="1"/>
  <c r="J30" i="33"/>
  <c r="J77" i="33" s="1"/>
  <c r="P23" i="33"/>
  <c r="O23" i="33"/>
  <c r="N23" i="33"/>
  <c r="M23" i="33"/>
  <c r="L23" i="33"/>
  <c r="J23" i="33"/>
  <c r="I23" i="33"/>
  <c r="H23" i="33"/>
  <c r="U23" i="33" s="1"/>
  <c r="G23" i="33"/>
  <c r="T23" i="33" s="1"/>
  <c r="F23" i="33"/>
  <c r="D23" i="33"/>
  <c r="U22" i="33"/>
  <c r="T22" i="33"/>
  <c r="P22" i="33"/>
  <c r="J22" i="33"/>
  <c r="U21" i="33"/>
  <c r="T21" i="33"/>
  <c r="P21" i="33"/>
  <c r="J21" i="33"/>
  <c r="P15" i="33"/>
  <c r="O15" i="33"/>
  <c r="N15" i="33"/>
  <c r="M15" i="33"/>
  <c r="L15" i="33"/>
  <c r="J15" i="33"/>
  <c r="I15" i="33"/>
  <c r="H15" i="33"/>
  <c r="U15" i="33" s="1"/>
  <c r="G15" i="33"/>
  <c r="F15" i="33"/>
  <c r="D15" i="33"/>
  <c r="U14" i="33"/>
  <c r="T14" i="33"/>
  <c r="U12" i="33"/>
  <c r="T12" i="33"/>
  <c r="P12" i="33"/>
  <c r="J12" i="33"/>
  <c r="U10" i="33"/>
  <c r="T10" i="33"/>
  <c r="P10" i="33"/>
  <c r="P79" i="33" s="1"/>
  <c r="J10" i="33"/>
  <c r="U4" i="33"/>
  <c r="T4" i="33"/>
  <c r="P91" i="33" l="1"/>
  <c r="T15" i="33"/>
  <c r="L6" i="33" l="1"/>
  <c r="L83" i="33" s="1"/>
  <c r="L73" i="33"/>
  <c r="P24" i="33" l="1"/>
  <c r="L24" i="33"/>
  <c r="D24" i="33" l="1"/>
  <c r="N19" i="33" l="1"/>
  <c r="P19" i="33"/>
  <c r="O19" i="33"/>
  <c r="M19" i="33"/>
  <c r="L19" i="33"/>
  <c r="F24" i="33"/>
  <c r="N24" i="33"/>
  <c r="M24" i="33"/>
  <c r="O5" i="33"/>
  <c r="N5" i="33"/>
  <c r="M5" i="33"/>
  <c r="L5" i="33"/>
  <c r="O24" i="33"/>
  <c r="M86" i="33" l="1"/>
  <c r="M84" i="33" s="1"/>
  <c r="P86" i="33"/>
  <c r="L86" i="33"/>
  <c r="L84" i="33" s="1"/>
  <c r="N86" i="33"/>
  <c r="N84" i="33" s="1"/>
  <c r="N89" i="33" s="1"/>
  <c r="O86" i="33"/>
  <c r="O87" i="33"/>
  <c r="O84" i="33" s="1"/>
  <c r="P87" i="33"/>
  <c r="P5" i="33"/>
  <c r="O89" i="33" l="1"/>
  <c r="L96" i="33"/>
  <c r="L89" i="33"/>
  <c r="M89" i="33"/>
  <c r="M73" i="33" l="1"/>
  <c r="M6" i="33"/>
  <c r="N6" i="33"/>
  <c r="N83" i="33" s="1"/>
  <c r="N73" i="33"/>
  <c r="O6" i="33"/>
  <c r="O73" i="33"/>
  <c r="P73" i="33"/>
  <c r="P6" i="33"/>
  <c r="P83" i="33" s="1"/>
  <c r="I24" i="33" l="1"/>
  <c r="J24" i="33"/>
  <c r="F73" i="33"/>
  <c r="F6" i="33"/>
  <c r="F83" i="33" s="1"/>
  <c r="H24" i="33"/>
  <c r="U24" i="33" s="1"/>
  <c r="O83" i="33"/>
  <c r="O96" i="33"/>
  <c r="M83" i="33"/>
  <c r="M96" i="33"/>
  <c r="G24" i="33"/>
  <c r="T24" i="33" s="1"/>
  <c r="P85" i="33" l="1"/>
  <c r="P84" i="33" s="1"/>
  <c r="P89" i="33" l="1"/>
  <c r="P96" i="33"/>
  <c r="Q5" i="33"/>
  <c r="H86" i="33" l="1"/>
  <c r="D86" i="33"/>
  <c r="D87" i="33" l="1"/>
  <c r="H87" i="33"/>
  <c r="I87" i="33"/>
  <c r="J87" i="33"/>
  <c r="D79" i="33"/>
  <c r="F86" i="33"/>
  <c r="G87" i="33"/>
  <c r="F79" i="33"/>
  <c r="G86" i="33"/>
  <c r="F87" i="33"/>
  <c r="I79" i="33"/>
  <c r="J86" i="33"/>
  <c r="G79" i="33"/>
  <c r="H19" i="33"/>
  <c r="H79" i="33"/>
  <c r="I86" i="33"/>
  <c r="J79" i="33"/>
  <c r="D17" i="23"/>
  <c r="I17" i="23"/>
  <c r="J17" i="23"/>
  <c r="H17" i="23"/>
  <c r="G17" i="23"/>
  <c r="I92" i="23"/>
  <c r="H35" i="23"/>
  <c r="G92" i="23"/>
  <c r="I35" i="23"/>
  <c r="H92" i="23"/>
  <c r="J35" i="23"/>
  <c r="D54" i="23"/>
  <c r="J92" i="23"/>
  <c r="F35" i="23"/>
  <c r="F92" i="23"/>
  <c r="D111" i="23"/>
  <c r="F54" i="23"/>
  <c r="G111" i="23"/>
  <c r="J111" i="23"/>
  <c r="F73" i="23"/>
  <c r="J73" i="23"/>
  <c r="G35" i="23"/>
  <c r="I111" i="23"/>
  <c r="G54" i="23"/>
  <c r="F111" i="23"/>
  <c r="H54" i="23"/>
  <c r="I54" i="23"/>
  <c r="H111" i="23"/>
  <c r="J54" i="23"/>
  <c r="D73" i="23"/>
  <c r="G73" i="23"/>
  <c r="H73" i="23"/>
  <c r="D35" i="23"/>
  <c r="I73" i="23"/>
  <c r="L6" i="23"/>
  <c r="M6" i="23"/>
  <c r="F5" i="23"/>
  <c r="O6" i="23"/>
  <c r="P6" i="23"/>
  <c r="N6" i="23"/>
  <c r="G5" i="23"/>
  <c r="H5" i="23"/>
  <c r="D5" i="23"/>
  <c r="I5" i="23"/>
  <c r="J5" i="23"/>
  <c r="F17" i="23"/>
  <c r="J67" i="33" l="1"/>
  <c r="D19" i="33"/>
  <c r="G19" i="33"/>
  <c r="H11" i="33"/>
  <c r="I67" i="33"/>
  <c r="H67" i="33"/>
  <c r="J19" i="33"/>
  <c r="J11" i="33"/>
  <c r="G67" i="33"/>
  <c r="I19" i="33"/>
  <c r="I11" i="33"/>
  <c r="F67" i="33"/>
  <c r="D67" i="33"/>
  <c r="F19" i="33"/>
  <c r="D11" i="33" l="1"/>
  <c r="U11" i="33"/>
  <c r="F11" i="33"/>
  <c r="G11" i="33"/>
  <c r="T11" i="33" s="1"/>
  <c r="D13" i="33"/>
  <c r="F13" i="33"/>
  <c r="O54" i="33"/>
  <c r="N54" i="33"/>
  <c r="M54" i="33"/>
  <c r="L31" i="33"/>
  <c r="P40" i="33"/>
  <c r="P41" i="33" s="1"/>
  <c r="I13" i="33" l="1"/>
  <c r="L40" i="33"/>
  <c r="L41" i="33" s="1"/>
  <c r="L39" i="33"/>
  <c r="M40" i="33"/>
  <c r="M41" i="33" s="1"/>
  <c r="M39" i="33"/>
  <c r="O40" i="33"/>
  <c r="O41" i="33" s="1"/>
  <c r="O39" i="33"/>
  <c r="N40" i="33"/>
  <c r="N41" i="33" s="1"/>
  <c r="N39" i="33"/>
  <c r="M60" i="33"/>
  <c r="G13" i="33"/>
  <c r="P48" i="33"/>
  <c r="L58" i="23"/>
  <c r="P61" i="33"/>
  <c r="M96" i="23"/>
  <c r="N139" i="23"/>
  <c r="P139" i="23"/>
  <c r="M139" i="23"/>
  <c r="O139" i="23"/>
  <c r="L139" i="23"/>
  <c r="O40" i="23"/>
  <c r="P40" i="23"/>
  <c r="M59" i="23"/>
  <c r="N59" i="23"/>
  <c r="P97" i="23"/>
  <c r="M116" i="23"/>
  <c r="L59" i="23"/>
  <c r="M97" i="23"/>
  <c r="O97" i="23"/>
  <c r="P135" i="23"/>
  <c r="O59" i="23"/>
  <c r="L78" i="23"/>
  <c r="N116" i="23"/>
  <c r="O78" i="23"/>
  <c r="O116" i="23"/>
  <c r="P78" i="23"/>
  <c r="P116" i="23"/>
  <c r="L135" i="23"/>
  <c r="L40" i="23"/>
  <c r="P59" i="23"/>
  <c r="L116" i="23"/>
  <c r="M78" i="23"/>
  <c r="L10" i="23"/>
  <c r="N78" i="23"/>
  <c r="M40" i="23"/>
  <c r="N135" i="23"/>
  <c r="N40" i="23"/>
  <c r="O135" i="23"/>
  <c r="N10" i="23"/>
  <c r="M10" i="23"/>
  <c r="O10" i="23"/>
  <c r="P10" i="23"/>
  <c r="M135" i="23"/>
  <c r="L97" i="23"/>
  <c r="N97" i="23"/>
  <c r="W60" i="23"/>
  <c r="R98" i="23"/>
  <c r="S11" i="23"/>
  <c r="O50" i="33"/>
  <c r="F50" i="33"/>
  <c r="G50" i="33"/>
  <c r="T50" i="33" s="1"/>
  <c r="I50" i="33"/>
  <c r="D50" i="33"/>
  <c r="O42" i="33"/>
  <c r="F42" i="33"/>
  <c r="G42" i="33"/>
  <c r="T42" i="33" s="1"/>
  <c r="H42" i="33"/>
  <c r="U42" i="33" s="1"/>
  <c r="I42" i="33"/>
  <c r="D42" i="33"/>
  <c r="M34" i="33"/>
  <c r="J34" i="33"/>
  <c r="G34" i="33"/>
  <c r="T34" i="33" s="1"/>
  <c r="H34" i="33"/>
  <c r="U34" i="33" s="1"/>
  <c r="I34" i="33"/>
  <c r="D34" i="33"/>
  <c r="P137" i="23"/>
  <c r="L134" i="23"/>
  <c r="D48" i="33"/>
  <c r="P79" i="23"/>
  <c r="O79" i="23"/>
  <c r="N79" i="23"/>
  <c r="L79" i="23"/>
  <c r="P77" i="23"/>
  <c r="O77" i="23"/>
  <c r="N77" i="23"/>
  <c r="M77" i="23"/>
  <c r="D47" i="33"/>
  <c r="P55" i="33"/>
  <c r="O55" i="33"/>
  <c r="M55" i="33"/>
  <c r="P98" i="23"/>
  <c r="O98" i="23"/>
  <c r="N98" i="23"/>
  <c r="M98" i="23"/>
  <c r="I60" i="33"/>
  <c r="P91" i="23"/>
  <c r="O91" i="23"/>
  <c r="N91" i="23"/>
  <c r="M91" i="23"/>
  <c r="D53" i="23"/>
  <c r="J48" i="33"/>
  <c r="P41" i="23"/>
  <c r="O41" i="23"/>
  <c r="N41" i="23"/>
  <c r="M41" i="23"/>
  <c r="L41" i="23"/>
  <c r="O34" i="23"/>
  <c r="M34" i="23"/>
  <c r="L34" i="23"/>
  <c r="J40" i="33"/>
  <c r="J41" i="33" s="1"/>
  <c r="L32" i="33" l="1"/>
  <c r="L33" i="33" s="1"/>
  <c r="N55" i="33"/>
  <c r="J49" i="33"/>
  <c r="O34" i="33"/>
  <c r="L60" i="33"/>
  <c r="N48" i="33"/>
  <c r="N47" i="33"/>
  <c r="P62" i="33"/>
  <c r="N32" i="33"/>
  <c r="N31" i="33"/>
  <c r="N61" i="33"/>
  <c r="N60" i="33"/>
  <c r="O60" i="33"/>
  <c r="M48" i="33"/>
  <c r="M47" i="33"/>
  <c r="J13" i="33"/>
  <c r="L67" i="33"/>
  <c r="L115" i="23"/>
  <c r="L54" i="33"/>
  <c r="P54" i="33" s="1"/>
  <c r="N67" i="33"/>
  <c r="O31" i="33"/>
  <c r="M50" i="33"/>
  <c r="P67" i="33"/>
  <c r="L48" i="33"/>
  <c r="L47" i="33"/>
  <c r="M31" i="33"/>
  <c r="M67" i="33"/>
  <c r="P49" i="33"/>
  <c r="P39" i="33"/>
  <c r="D49" i="33"/>
  <c r="O67" i="33"/>
  <c r="H13" i="33"/>
  <c r="U13" i="33" s="1"/>
  <c r="O48" i="33"/>
  <c r="O47" i="33"/>
  <c r="J39" i="23"/>
  <c r="L137" i="23"/>
  <c r="L55" i="33"/>
  <c r="O32" i="33"/>
  <c r="M32" i="33"/>
  <c r="M61" i="33"/>
  <c r="O137" i="23"/>
  <c r="P115" i="23"/>
  <c r="N115" i="23"/>
  <c r="M115" i="23"/>
  <c r="M58" i="23"/>
  <c r="O39" i="23"/>
  <c r="N58" i="23"/>
  <c r="I17" i="33"/>
  <c r="I80" i="33" s="1"/>
  <c r="G17" i="33"/>
  <c r="N39" i="23"/>
  <c r="O17" i="33"/>
  <c r="O80" i="33" s="1"/>
  <c r="P96" i="23"/>
  <c r="O115" i="23"/>
  <c r="D72" i="23"/>
  <c r="L53" i="23"/>
  <c r="M117" i="23"/>
  <c r="O117" i="23"/>
  <c r="I72" i="23"/>
  <c r="N117" i="23"/>
  <c r="H72" i="23"/>
  <c r="O53" i="23"/>
  <c r="P117" i="23"/>
  <c r="J72" i="23"/>
  <c r="G91" i="23"/>
  <c r="P53" i="23"/>
  <c r="J91" i="23"/>
  <c r="H34" i="23"/>
  <c r="J34" i="23"/>
  <c r="L129" i="23"/>
  <c r="M129" i="23"/>
  <c r="N129" i="23"/>
  <c r="J53" i="23"/>
  <c r="O129" i="23"/>
  <c r="P129" i="23"/>
  <c r="F53" i="23"/>
  <c r="G53" i="23"/>
  <c r="H53" i="23"/>
  <c r="M39" i="23"/>
  <c r="O58" i="23"/>
  <c r="P39" i="23"/>
  <c r="P58" i="23"/>
  <c r="O96" i="23"/>
  <c r="L96" i="23"/>
  <c r="M134" i="23"/>
  <c r="N134" i="23"/>
  <c r="O134" i="23"/>
  <c r="N96" i="23"/>
  <c r="P134" i="23"/>
  <c r="J50" i="33"/>
  <c r="L50" i="33"/>
  <c r="N50" i="33"/>
  <c r="H50" i="33"/>
  <c r="L42" i="33"/>
  <c r="N42" i="33"/>
  <c r="F47" i="23"/>
  <c r="O47" i="23"/>
  <c r="G47" i="23"/>
  <c r="I47" i="23"/>
  <c r="D47" i="23"/>
  <c r="M47" i="23"/>
  <c r="P110" i="23"/>
  <c r="I117" i="23"/>
  <c r="D41" i="23"/>
  <c r="J42" i="23"/>
  <c r="G98" i="23"/>
  <c r="H98" i="23"/>
  <c r="J117" i="23"/>
  <c r="J77" i="23"/>
  <c r="G41" i="23"/>
  <c r="I98" i="23"/>
  <c r="H41" i="23"/>
  <c r="J41" i="23"/>
  <c r="D110" i="23"/>
  <c r="D79" i="23"/>
  <c r="G60" i="23"/>
  <c r="G110" i="23"/>
  <c r="G79" i="23"/>
  <c r="M136" i="23"/>
  <c r="D60" i="23"/>
  <c r="I96" i="23"/>
  <c r="H60" i="23"/>
  <c r="H110" i="23"/>
  <c r="H79" i="23"/>
  <c r="N136" i="23"/>
  <c r="O136" i="23"/>
  <c r="I41" i="23"/>
  <c r="I110" i="23"/>
  <c r="I79" i="23"/>
  <c r="J60" i="23"/>
  <c r="J110" i="23"/>
  <c r="J79" i="23"/>
  <c r="P136" i="23"/>
  <c r="L110" i="23"/>
  <c r="D117" i="23"/>
  <c r="D77" i="23"/>
  <c r="M110" i="23"/>
  <c r="F117" i="23"/>
  <c r="P146" i="23"/>
  <c r="I60" i="23"/>
  <c r="M60" i="23"/>
  <c r="N60" i="23"/>
  <c r="G117" i="23"/>
  <c r="O60" i="23"/>
  <c r="O110" i="23"/>
  <c r="H117" i="23"/>
  <c r="D80" i="23"/>
  <c r="O146" i="23"/>
  <c r="M146" i="23"/>
  <c r="L98" i="23"/>
  <c r="N53" i="23"/>
  <c r="P34" i="23"/>
  <c r="N146" i="23"/>
  <c r="L146" i="23"/>
  <c r="L72" i="23"/>
  <c r="M72" i="23"/>
  <c r="N72" i="23"/>
  <c r="O72" i="23"/>
  <c r="P72" i="23"/>
  <c r="I91" i="23"/>
  <c r="F41" i="23"/>
  <c r="F91" i="23"/>
  <c r="F79" i="23"/>
  <c r="J98" i="23"/>
  <c r="D34" i="23"/>
  <c r="N34" i="23"/>
  <c r="I53" i="23"/>
  <c r="L60" i="23"/>
  <c r="F98" i="23"/>
  <c r="L117" i="23"/>
  <c r="F34" i="23"/>
  <c r="L39" i="23"/>
  <c r="F72" i="23"/>
  <c r="L77" i="23"/>
  <c r="L91" i="23"/>
  <c r="N137" i="23"/>
  <c r="G34" i="23"/>
  <c r="G72" i="23"/>
  <c r="L136" i="23"/>
  <c r="M53" i="23"/>
  <c r="F60" i="23"/>
  <c r="I34" i="23"/>
  <c r="N110" i="23"/>
  <c r="M79" i="23"/>
  <c r="F110" i="23"/>
  <c r="J80" i="23"/>
  <c r="H91" i="23"/>
  <c r="J4" i="23"/>
  <c r="H85" i="33"/>
  <c r="H84" i="33" s="1"/>
  <c r="P32" i="33" l="1"/>
  <c r="O61" i="33"/>
  <c r="O62" i="33" s="1"/>
  <c r="P60" i="33"/>
  <c r="Q60" i="33" s="1"/>
  <c r="M62" i="33"/>
  <c r="M74" i="33"/>
  <c r="M33" i="33"/>
  <c r="L49" i="33"/>
  <c r="L65" i="33"/>
  <c r="P50" i="33"/>
  <c r="J6" i="33"/>
  <c r="J73" i="33"/>
  <c r="P7" i="33"/>
  <c r="G80" i="33"/>
  <c r="T17" i="33"/>
  <c r="O74" i="33"/>
  <c r="O33" i="33"/>
  <c r="H89" i="33"/>
  <c r="P42" i="33"/>
  <c r="Q39" i="33"/>
  <c r="N65" i="33"/>
  <c r="N49" i="33"/>
  <c r="P76" i="33"/>
  <c r="P33" i="33"/>
  <c r="P74" i="33"/>
  <c r="P65" i="33"/>
  <c r="F85" i="33"/>
  <c r="F84" i="33" s="1"/>
  <c r="F89" i="33" s="1"/>
  <c r="L7" i="33"/>
  <c r="M42" i="33"/>
  <c r="O49" i="33"/>
  <c r="O65" i="33"/>
  <c r="Q54" i="33"/>
  <c r="L61" i="33"/>
  <c r="L34" i="33"/>
  <c r="O7" i="33"/>
  <c r="M78" i="33"/>
  <c r="P31" i="33"/>
  <c r="P34" i="33"/>
  <c r="O78" i="33"/>
  <c r="M49" i="33"/>
  <c r="M65" i="33"/>
  <c r="D85" i="33"/>
  <c r="D84" i="33" s="1"/>
  <c r="F34" i="33"/>
  <c r="M7" i="33"/>
  <c r="N78" i="33"/>
  <c r="N7" i="33"/>
  <c r="N33" i="33"/>
  <c r="N74" i="33"/>
  <c r="J85" i="33"/>
  <c r="J84" i="33" s="1"/>
  <c r="J89" i="33" s="1"/>
  <c r="N34" i="33"/>
  <c r="J42" i="33"/>
  <c r="U50" i="33"/>
  <c r="D17" i="33"/>
  <c r="D80" i="33" s="1"/>
  <c r="T13" i="33"/>
  <c r="P47" i="33"/>
  <c r="Q47" i="33" s="1"/>
  <c r="L78" i="33"/>
  <c r="N62" i="33"/>
  <c r="P8" i="33"/>
  <c r="H17" i="33"/>
  <c r="U17" i="33" s="1"/>
  <c r="M137" i="23"/>
  <c r="N42" i="23"/>
  <c r="N43" i="23" s="1"/>
  <c r="M99" i="23"/>
  <c r="J17" i="33"/>
  <c r="P42" i="23"/>
  <c r="P43" i="23" s="1"/>
  <c r="P60" i="23"/>
  <c r="L17" i="33"/>
  <c r="L80" i="33" s="1"/>
  <c r="P61" i="23"/>
  <c r="L42" i="23"/>
  <c r="L43" i="23" s="1"/>
  <c r="J43" i="23"/>
  <c r="M42" i="23"/>
  <c r="M43" i="23" s="1"/>
  <c r="M61" i="23"/>
  <c r="O80" i="23"/>
  <c r="L80" i="23"/>
  <c r="M80" i="23"/>
  <c r="N80" i="23"/>
  <c r="O61" i="23"/>
  <c r="O42" i="23"/>
  <c r="O43" i="23" s="1"/>
  <c r="O99" i="23"/>
  <c r="P80" i="23"/>
  <c r="P99" i="23"/>
  <c r="N61" i="23"/>
  <c r="L61" i="23"/>
  <c r="N99" i="23"/>
  <c r="L99" i="23"/>
  <c r="J47" i="23"/>
  <c r="H47" i="23"/>
  <c r="P47" i="23"/>
  <c r="L47" i="23"/>
  <c r="N47" i="23"/>
  <c r="J11" i="23"/>
  <c r="F11" i="23"/>
  <c r="D11" i="23"/>
  <c r="J12" i="23"/>
  <c r="G4" i="23"/>
  <c r="P4" i="23"/>
  <c r="I4" i="23"/>
  <c r="D4" i="23"/>
  <c r="H11" i="23"/>
  <c r="I85" i="33"/>
  <c r="I84" i="33" s="1"/>
  <c r="G85" i="33"/>
  <c r="G84" i="33" s="1"/>
  <c r="H80" i="33" l="1"/>
  <c r="J80" i="33"/>
  <c r="N35" i="33"/>
  <c r="P35" i="33"/>
  <c r="P17" i="33"/>
  <c r="P80" i="33" s="1"/>
  <c r="D51" i="33"/>
  <c r="L43" i="33"/>
  <c r="L62" i="33"/>
  <c r="I89" i="33"/>
  <c r="O43" i="33"/>
  <c r="Q32" i="33"/>
  <c r="M17" i="33"/>
  <c r="M80" i="33" s="1"/>
  <c r="N17" i="33"/>
  <c r="N80" i="33" s="1"/>
  <c r="N51" i="33"/>
  <c r="J83" i="33"/>
  <c r="K6" i="33"/>
  <c r="G89" i="33"/>
  <c r="P51" i="33"/>
  <c r="Q31" i="33"/>
  <c r="P78" i="33"/>
  <c r="M51" i="33"/>
  <c r="M43" i="33"/>
  <c r="N43" i="33"/>
  <c r="L35" i="33"/>
  <c r="J51" i="33"/>
  <c r="F17" i="33"/>
  <c r="F80" i="33" s="1"/>
  <c r="D89" i="33"/>
  <c r="L74" i="33"/>
  <c r="P43" i="33"/>
  <c r="L51" i="33"/>
  <c r="P64" i="33"/>
  <c r="P9" i="33"/>
  <c r="P75" i="33"/>
  <c r="O35" i="33"/>
  <c r="J61" i="33"/>
  <c r="P118" i="23"/>
  <c r="H4" i="23"/>
  <c r="F4" i="23"/>
  <c r="J9" i="23"/>
  <c r="N4" i="23"/>
  <c r="I11" i="23"/>
  <c r="G11" i="23"/>
  <c r="O51" i="33" l="1"/>
  <c r="J32" i="33"/>
  <c r="I61" i="33"/>
  <c r="I62" i="33" s="1"/>
  <c r="J43" i="33"/>
  <c r="M35" i="33"/>
  <c r="J55" i="33"/>
  <c r="J62" i="33"/>
  <c r="D31" i="33"/>
  <c r="F32" i="33"/>
  <c r="F31" i="33"/>
  <c r="H31" i="33"/>
  <c r="J58" i="23"/>
  <c r="J61" i="23"/>
  <c r="I32" i="33"/>
  <c r="I31" i="33"/>
  <c r="H40" i="33"/>
  <c r="H39" i="33"/>
  <c r="D39" i="33"/>
  <c r="F60" i="33"/>
  <c r="H61" i="33"/>
  <c r="H60" i="33"/>
  <c r="U60" i="33" s="1"/>
  <c r="J96" i="23"/>
  <c r="J99" i="23"/>
  <c r="G61" i="33"/>
  <c r="G60" i="33"/>
  <c r="I99" i="23"/>
  <c r="O118" i="23"/>
  <c r="O8" i="33"/>
  <c r="J115" i="23"/>
  <c r="J118" i="23"/>
  <c r="J8" i="33"/>
  <c r="J75" i="33" s="1"/>
  <c r="F55" i="33"/>
  <c r="F54" i="33"/>
  <c r="G54" i="33"/>
  <c r="H54" i="33"/>
  <c r="I54" i="33"/>
  <c r="P18" i="33"/>
  <c r="M4" i="23"/>
  <c r="L4" i="23"/>
  <c r="O4" i="23"/>
  <c r="T60" i="33" l="1"/>
  <c r="D54" i="33"/>
  <c r="O9" i="33"/>
  <c r="O64" i="33"/>
  <c r="O75" i="33"/>
  <c r="O76" i="33"/>
  <c r="U31" i="33"/>
  <c r="H32" i="33"/>
  <c r="J64" i="33"/>
  <c r="J9" i="33"/>
  <c r="T61" i="33"/>
  <c r="T62" i="33" s="1"/>
  <c r="G62" i="33"/>
  <c r="F33" i="33"/>
  <c r="H62" i="33"/>
  <c r="U61" i="33"/>
  <c r="U62" i="33" s="1"/>
  <c r="J60" i="33"/>
  <c r="K60" i="33" s="1"/>
  <c r="D32" i="33"/>
  <c r="D55" i="33"/>
  <c r="F61" i="33"/>
  <c r="G31" i="33"/>
  <c r="G47" i="33"/>
  <c r="I55" i="33"/>
  <c r="G32" i="33"/>
  <c r="G48" i="33"/>
  <c r="D40" i="33"/>
  <c r="H41" i="33"/>
  <c r="G55" i="33"/>
  <c r="J7" i="33"/>
  <c r="H55" i="33"/>
  <c r="I33" i="33"/>
  <c r="J35" i="33"/>
  <c r="J74" i="33"/>
  <c r="J76" i="33"/>
  <c r="J33" i="33"/>
  <c r="J65" i="33"/>
  <c r="J54" i="33"/>
  <c r="K54" i="33" s="1"/>
  <c r="H43" i="33"/>
  <c r="H48" i="33"/>
  <c r="G77" i="23"/>
  <c r="F47" i="33"/>
  <c r="G80" i="23"/>
  <c r="I47" i="33"/>
  <c r="D58" i="23"/>
  <c r="D61" i="23"/>
  <c r="G61" i="23"/>
  <c r="G58" i="23"/>
  <c r="H58" i="23"/>
  <c r="H61" i="23"/>
  <c r="F58" i="23"/>
  <c r="J18" i="33"/>
  <c r="F61" i="23"/>
  <c r="I58" i="23"/>
  <c r="I61" i="23"/>
  <c r="H39" i="23"/>
  <c r="G40" i="33"/>
  <c r="G39" i="33"/>
  <c r="F39" i="33"/>
  <c r="H42" i="23"/>
  <c r="H43" i="23" s="1"/>
  <c r="D39" i="23"/>
  <c r="D42" i="23"/>
  <c r="D43" i="23" s="1"/>
  <c r="H96" i="23"/>
  <c r="G96" i="23"/>
  <c r="H99" i="23"/>
  <c r="F96" i="23"/>
  <c r="G99" i="23"/>
  <c r="F99" i="23"/>
  <c r="M118" i="23"/>
  <c r="M8" i="33"/>
  <c r="N118" i="23"/>
  <c r="N8" i="33"/>
  <c r="F115" i="23"/>
  <c r="F118" i="23"/>
  <c r="G115" i="23"/>
  <c r="G118" i="23"/>
  <c r="H118" i="23"/>
  <c r="H115" i="23"/>
  <c r="I115" i="23"/>
  <c r="I118" i="23"/>
  <c r="D115" i="23"/>
  <c r="D118" i="23"/>
  <c r="G5" i="33"/>
  <c r="D5" i="33"/>
  <c r="D78" i="33" s="1"/>
  <c r="I5" i="33"/>
  <c r="D41" i="33" l="1"/>
  <c r="D65" i="33"/>
  <c r="G49" i="33"/>
  <c r="G65" i="33"/>
  <c r="D33" i="33"/>
  <c r="D74" i="33"/>
  <c r="K8" i="33"/>
  <c r="I39" i="33"/>
  <c r="T39" i="33" s="1"/>
  <c r="I8" i="33"/>
  <c r="I40" i="33"/>
  <c r="H47" i="33"/>
  <c r="T47" i="33" s="1"/>
  <c r="N9" i="33"/>
  <c r="N64" i="33"/>
  <c r="N76" i="33"/>
  <c r="N75" i="33"/>
  <c r="G35" i="33"/>
  <c r="H65" i="33"/>
  <c r="H49" i="33"/>
  <c r="G33" i="33"/>
  <c r="T32" i="33"/>
  <c r="T33" i="33" s="1"/>
  <c r="G74" i="33"/>
  <c r="H33" i="33"/>
  <c r="H74" i="33"/>
  <c r="U32" i="33"/>
  <c r="U33" i="33" s="1"/>
  <c r="F48" i="33"/>
  <c r="D73" i="33"/>
  <c r="D6" i="33"/>
  <c r="G6" i="33"/>
  <c r="G73" i="33"/>
  <c r="I6" i="33"/>
  <c r="I73" i="33"/>
  <c r="D8" i="33"/>
  <c r="D76" i="33" s="1"/>
  <c r="D43" i="33"/>
  <c r="H35" i="33"/>
  <c r="I48" i="33"/>
  <c r="T48" i="33" s="1"/>
  <c r="T49" i="33" s="1"/>
  <c r="G7" i="33"/>
  <c r="G51" i="33"/>
  <c r="K7" i="33"/>
  <c r="I35" i="33"/>
  <c r="M64" i="33"/>
  <c r="M9" i="33"/>
  <c r="M75" i="33"/>
  <c r="M76" i="33"/>
  <c r="D7" i="33"/>
  <c r="F40" i="33"/>
  <c r="D35" i="33"/>
  <c r="T31" i="33"/>
  <c r="G78" i="33"/>
  <c r="F35" i="33"/>
  <c r="J31" i="33"/>
  <c r="G41" i="33"/>
  <c r="O18" i="33"/>
  <c r="F62" i="33"/>
  <c r="F80" i="23"/>
  <c r="F77" i="23"/>
  <c r="H77" i="23"/>
  <c r="H80" i="23"/>
  <c r="I77" i="23"/>
  <c r="I80" i="23"/>
  <c r="G42" i="23"/>
  <c r="G43" i="23" s="1"/>
  <c r="F39" i="23"/>
  <c r="G39" i="23"/>
  <c r="F42" i="23"/>
  <c r="F43" i="23" s="1"/>
  <c r="I39" i="23"/>
  <c r="I42" i="23"/>
  <c r="I43" i="23" s="1"/>
  <c r="D18" i="33"/>
  <c r="G12" i="23"/>
  <c r="G9" i="23"/>
  <c r="I9" i="23"/>
  <c r="I12" i="23"/>
  <c r="D9" i="23"/>
  <c r="D12" i="23"/>
  <c r="H5" i="33"/>
  <c r="U5" i="33" s="1"/>
  <c r="F5" i="33"/>
  <c r="U48" i="33" l="1"/>
  <c r="U49" i="33" s="1"/>
  <c r="H51" i="33"/>
  <c r="I41" i="33"/>
  <c r="U40" i="33"/>
  <c r="U41" i="33" s="1"/>
  <c r="I76" i="33"/>
  <c r="I74" i="33"/>
  <c r="N18" i="33"/>
  <c r="I43" i="33"/>
  <c r="I75" i="33"/>
  <c r="I9" i="33"/>
  <c r="I64" i="33"/>
  <c r="H8" i="33"/>
  <c r="I78" i="33"/>
  <c r="U39" i="33"/>
  <c r="J5" i="33"/>
  <c r="K5" i="33" s="1"/>
  <c r="G83" i="33"/>
  <c r="G96" i="33"/>
  <c r="I7" i="33"/>
  <c r="D83" i="33"/>
  <c r="D96" i="33"/>
  <c r="H73" i="33"/>
  <c r="H6" i="33"/>
  <c r="T6" i="33" s="1"/>
  <c r="F78" i="33"/>
  <c r="I51" i="33"/>
  <c r="F49" i="33"/>
  <c r="F65" i="33"/>
  <c r="D9" i="33"/>
  <c r="D75" i="33"/>
  <c r="D64" i="33"/>
  <c r="G8" i="33"/>
  <c r="F43" i="33"/>
  <c r="F41" i="33"/>
  <c r="F74" i="33"/>
  <c r="T5" i="33"/>
  <c r="F8" i="33"/>
  <c r="F76" i="33" s="1"/>
  <c r="F7" i="33"/>
  <c r="T40" i="33"/>
  <c r="T41" i="33" s="1"/>
  <c r="I83" i="33"/>
  <c r="I96" i="33"/>
  <c r="G43" i="33"/>
  <c r="M18" i="33"/>
  <c r="F51" i="33"/>
  <c r="K31" i="33"/>
  <c r="I49" i="33"/>
  <c r="I65" i="33"/>
  <c r="U47" i="33"/>
  <c r="H78" i="33"/>
  <c r="I18" i="33"/>
  <c r="J39" i="33"/>
  <c r="K39" i="33" s="1"/>
  <c r="H7" i="33"/>
  <c r="J47" i="33"/>
  <c r="K47" i="33" s="1"/>
  <c r="F9" i="23"/>
  <c r="H9" i="23"/>
  <c r="H12" i="23"/>
  <c r="F12" i="23"/>
  <c r="T7" i="33" l="1"/>
  <c r="G64" i="33"/>
  <c r="G9" i="33"/>
  <c r="T8" i="33"/>
  <c r="T9" i="33" s="1"/>
  <c r="G75" i="33"/>
  <c r="G76" i="33"/>
  <c r="J78" i="33"/>
  <c r="G18" i="33"/>
  <c r="F9" i="33"/>
  <c r="F64" i="33"/>
  <c r="F75" i="33"/>
  <c r="U7" i="33"/>
  <c r="F18" i="33"/>
  <c r="H9" i="33"/>
  <c r="H64" i="33"/>
  <c r="U8" i="33"/>
  <c r="U9" i="33" s="1"/>
  <c r="H75" i="33"/>
  <c r="H76" i="33"/>
  <c r="U6" i="33"/>
  <c r="H83" i="33"/>
  <c r="H96" i="33"/>
  <c r="H18" i="33"/>
  <c r="L8" i="33" l="1"/>
  <c r="L118" i="23"/>
  <c r="L9" i="33" l="1"/>
  <c r="L64" i="33"/>
  <c r="L76" i="33"/>
  <c r="L75" i="33"/>
  <c r="L18" i="33"/>
</calcChain>
</file>

<file path=xl/sharedStrings.xml><?xml version="1.0" encoding="utf-8"?>
<sst xmlns="http://schemas.openxmlformats.org/spreadsheetml/2006/main" count="492" uniqueCount="172">
  <si>
    <t>EBITA</t>
  </si>
  <si>
    <t>Items affecting comparability of EBITA</t>
  </si>
  <si>
    <t>Comparable EBITA</t>
  </si>
  <si>
    <t>Net sales</t>
  </si>
  <si>
    <t>Aspo Group</t>
  </si>
  <si>
    <t>Invested capital</t>
  </si>
  <si>
    <t>Telko</t>
  </si>
  <si>
    <t>ESL Shipping</t>
  </si>
  <si>
    <t>Leipurin</t>
  </si>
  <si>
    <t>Q1/2022</t>
  </si>
  <si>
    <t>Q4/2023</t>
  </si>
  <si>
    <t>Q3/2023</t>
  </si>
  <si>
    <t>Q2/2023</t>
  </si>
  <si>
    <t>Q1/2023</t>
  </si>
  <si>
    <t>Q4/2022</t>
  </si>
  <si>
    <t>Q3/2022</t>
  </si>
  <si>
    <t>Q2/2022</t>
  </si>
  <si>
    <t>Q1/2024</t>
  </si>
  <si>
    <t>Ventures</t>
  </si>
  <si>
    <t>Admin</t>
  </si>
  <si>
    <t>Kauko</t>
  </si>
  <si>
    <t>mEUR</t>
  </si>
  <si>
    <t>diff</t>
  </si>
  <si>
    <t>EBIT</t>
  </si>
  <si>
    <t>Amortization</t>
  </si>
  <si>
    <t>Check amortization</t>
  </si>
  <si>
    <t>Discontinued operations</t>
  </si>
  <si>
    <t>Profit for the period</t>
  </si>
  <si>
    <t>Comparable profit for the period</t>
  </si>
  <si>
    <t>Earnings per share (EPS)</t>
  </si>
  <si>
    <t>Free cash flow</t>
  </si>
  <si>
    <t>Free cash flow per share</t>
  </si>
  <si>
    <t>Comparable EBITA % of sales</t>
  </si>
  <si>
    <t>Comparable EPS</t>
  </si>
  <si>
    <t>Invested capital rolling 13 months</t>
  </si>
  <si>
    <t>Comparable ROCE (rolling 13 months)</t>
  </si>
  <si>
    <t>Return on invested capital (ROCE) (rolling 13 months)</t>
  </si>
  <si>
    <t>Oma pääoma</t>
  </si>
  <si>
    <t>Return on equity (ROE) (rolling 12 months)</t>
  </si>
  <si>
    <t>Comparable ROE (rolling 12 months)</t>
  </si>
  <si>
    <t>Equity per share</t>
  </si>
  <si>
    <t>Equity ratio</t>
  </si>
  <si>
    <t>Net debt</t>
  </si>
  <si>
    <t>Net debt / comparable EBITDA (rolling 12 months)</t>
  </si>
  <si>
    <t>Total number of shares</t>
  </si>
  <si>
    <t>EBITDA</t>
  </si>
  <si>
    <t>EBIT (Operating profit)</t>
  </si>
  <si>
    <t>Items affecting comparability of EBITDA</t>
  </si>
  <si>
    <t>Comparable EBITDA</t>
  </si>
  <si>
    <t>Depreciation and Impairment of tangible assets</t>
  </si>
  <si>
    <t>Rounding adjustments?</t>
  </si>
  <si>
    <t>Ei Käytetä</t>
  </si>
  <si>
    <t>Items affecting comparability of EBIT</t>
  </si>
  <si>
    <t>Comparable EBIT</t>
  </si>
  <si>
    <t>Segmentit</t>
  </si>
  <si>
    <t>1-3/2024</t>
  </si>
  <si>
    <t>10-12/2023</t>
  </si>
  <si>
    <t>7-9/2023</t>
  </si>
  <si>
    <t>4-6/2023</t>
  </si>
  <si>
    <t>1-3/2023</t>
  </si>
  <si>
    <t>1-12/2023</t>
  </si>
  <si>
    <t>1-12/2022</t>
  </si>
  <si>
    <t>1-3/2022</t>
  </si>
  <si>
    <t>4-6/2022</t>
  </si>
  <si>
    <t>7-9/2022</t>
  </si>
  <si>
    <t>10-12/2022</t>
  </si>
  <si>
    <t>Equity ratio, %</t>
  </si>
  <si>
    <t>Return on equity (ROE), %</t>
  </si>
  <si>
    <t>Comparable ROCE from continuing operations, %</t>
  </si>
  <si>
    <t>Comparable ROE from continuing operations, %</t>
  </si>
  <si>
    <t>Comparable EBITA from continuing operations</t>
  </si>
  <si>
    <t>Comparable ROCE, %</t>
  </si>
  <si>
    <t>Koko group</t>
  </si>
  <si>
    <t>Tarkistuksia</t>
  </si>
  <si>
    <t xml:space="preserve">EBITA </t>
  </si>
  <si>
    <t>Continuing</t>
  </si>
  <si>
    <t xml:space="preserve">Liikevaihto jatkuvista toiminnoista, Me </t>
  </si>
  <si>
    <t>EBITA, Me</t>
  </si>
  <si>
    <t>Vertailukelpoinen EBITA jatkuvista toiminnoista, Me</t>
  </si>
  <si>
    <t>EBITA jatkuvista toiminnoista, Me</t>
  </si>
  <si>
    <t>Vertailukelpoinen EBITA jatkuvista toiminnoista, %</t>
  </si>
  <si>
    <t>Comparable EBITA from continuing operations, %</t>
  </si>
  <si>
    <t>Comparable EBITA, %</t>
  </si>
  <si>
    <t>Tilikauden voitto, Me</t>
  </si>
  <si>
    <t>Vertailukelpoinen tilikauden voitto jatkuvista toiminnoista, Me</t>
  </si>
  <si>
    <t>Osakekohtainen tulos (EPS), euroa</t>
  </si>
  <si>
    <t>Vertailukelpoinen EPS jatkuvista toiminnoista, euroa</t>
  </si>
  <si>
    <t>Vapaa rahavirta, Me</t>
  </si>
  <si>
    <t>Osakekohtainen vapaa rahavirta, euroa</t>
  </si>
  <si>
    <t>Sijoitettu pääoma, Me</t>
  </si>
  <si>
    <t>Sijoitettu pääoma jatkuvista toiminnoista, Me</t>
  </si>
  <si>
    <t>Vertailukelpoinen ROCE jatkuvista toiminnoista, %</t>
  </si>
  <si>
    <t>Vertailukelpoinen ROE jatkuvista toiminnoista, %</t>
  </si>
  <si>
    <t xml:space="preserve">Oman pääoman tuotto (ROE), % </t>
  </si>
  <si>
    <t>Osakekohtainen oma pääoma, euroa</t>
  </si>
  <si>
    <t>Omavaraisuusaste, %</t>
  </si>
  <si>
    <t>Nettovelka, Me</t>
  </si>
  <si>
    <t xml:space="preserve">Liikevaihto, Me </t>
  </si>
  <si>
    <t>Vertailukelpoinen EBITA, Me</t>
  </si>
  <si>
    <t>Vertailukelpoinen EBITA, %</t>
  </si>
  <si>
    <t>Vertailukelpoinen ROCE, %</t>
  </si>
  <si>
    <t>Liikevoitto jatkuvista toiminnoista</t>
  </si>
  <si>
    <t>Net sales from continuing operations, MEUR</t>
  </si>
  <si>
    <t>EBITA, MEUR</t>
  </si>
  <si>
    <t>EBITA from continuing operations, MEUR</t>
  </si>
  <si>
    <t>Comparable EBITA from continuing operations, MEUR</t>
  </si>
  <si>
    <t>Profit for the period, MEUR</t>
  </si>
  <si>
    <t>Comparable profit for the period from continuing operations, MEUR</t>
  </si>
  <si>
    <t>Free cash flow, MEUR</t>
  </si>
  <si>
    <t>Invested capital from continuing operations, MEUR</t>
  </si>
  <si>
    <t>Net debt, MEUR</t>
  </si>
  <si>
    <t>Net sales, MEUR</t>
  </si>
  <si>
    <t>Comparable EBITA, MEUR</t>
  </si>
  <si>
    <t>Invested capital, MEUR</t>
  </si>
  <si>
    <t>Items affecting comparability of EBITA from continuing operations</t>
  </si>
  <si>
    <t>Amortization and impairment from continuing operations</t>
  </si>
  <si>
    <t>Operating profit from continuing operations</t>
  </si>
  <si>
    <t>Vertailukelpoinen EBITA jatkuvista toiminnoista</t>
  </si>
  <si>
    <t>EBITA:n vertailukelpoisuuteen vaikuttavat erät jatkuvista toiminnoista</t>
  </si>
  <si>
    <t>Aineettomien hyödykkeiden poistot ja arvonalentumiset jatkuvista toiminnoista</t>
  </si>
  <si>
    <t>Nettovelka / vertailukelpoinen EBITDA (12 kk liukuva)</t>
  </si>
  <si>
    <t>Net debt / comparable EBITDA (12 months rolling)</t>
  </si>
  <si>
    <t>Earnings per share (EPS), EUR</t>
  </si>
  <si>
    <t>Comparable EPS from continuing operations, EUR</t>
  </si>
  <si>
    <t>Free cash flow per share, EUR</t>
  </si>
  <si>
    <t>Equity per share, EUR</t>
  </si>
  <si>
    <t>Other operations</t>
  </si>
  <si>
    <t>Operating profit, Group total</t>
  </si>
  <si>
    <t>Items affecting comparability of EBITA, Group total</t>
  </si>
  <si>
    <t>Amortization and impairment, Group total</t>
  </si>
  <si>
    <t>Comparable EBITA, Group total</t>
  </si>
  <si>
    <t>Tarkistus/ Operating profit, Group total</t>
  </si>
  <si>
    <t>EBITA:n vertailukelpoisuuteen vaikuttavat erät, koko konserni</t>
  </si>
  <si>
    <t>Vertailukelpoinen EBITA, koko konserni</t>
  </si>
  <si>
    <t>Aineettomien hyödykkeiden poistot ja arvonalentumiset, koko konserni</t>
  </si>
  <si>
    <t>Liikevoitto, koko konserni</t>
  </si>
  <si>
    <t>Comparable operating profit, Group total</t>
  </si>
  <si>
    <t>Julkaistu aiemmin, käytetty aiemmin julkaistua lukua</t>
  </si>
  <si>
    <t>Items affecting comparability of operating profit, Group total</t>
  </si>
  <si>
    <t>Vertailukelpoinen liikevoitto, koko konserni</t>
  </si>
  <si>
    <t>Liikevoiton vertailukelpoisuuteen vaikuttavat erät, koko konserni</t>
  </si>
  <si>
    <t>Lopetutut toiminnot</t>
  </si>
  <si>
    <t>Muu toiminta</t>
  </si>
  <si>
    <t>EBITA täsmäytys, jatkuvat toiminnot</t>
  </si>
  <si>
    <t>EBITA täsmäytys, koko konserni</t>
  </si>
  <si>
    <t>Liikevoiton täsmäytys, koko konserni</t>
  </si>
  <si>
    <t>EBITA reconciliation, continuing operations (MEUR)</t>
  </si>
  <si>
    <t xml:space="preserve">Reconciliation of operating profit, Group total (MEUR) </t>
  </si>
  <si>
    <t xml:space="preserve">EBITA reconciliation, Group total (MEUR) </t>
  </si>
  <si>
    <t>1-6/2023</t>
  </si>
  <si>
    <t>YTD</t>
  </si>
  <si>
    <t>summa</t>
  </si>
  <si>
    <t>kaava</t>
  </si>
  <si>
    <t>Comparable EBITA, Group total MEUR</t>
  </si>
  <si>
    <t>Vertailukelpoinen EBITA, koko konserni, Me</t>
  </si>
  <si>
    <t>Tarkistatko Karoliina onko periaate oikea? Tarkistan nu luvut vielä osareista, mitkä voin,</t>
  </si>
  <si>
    <t>1-9/2023</t>
  </si>
  <si>
    <t>Summa - Tarkista Q2(Q3)/2023 osarista</t>
  </si>
  <si>
    <t>Q ja YTD sama</t>
  </si>
  <si>
    <t>kEUR välilehdellä laskettu (Q1 sama kuin Q, Q4 sama kuin koko vuosi)</t>
  </si>
  <si>
    <t>Tarkista Q2(Q3)/2023 osarista</t>
  </si>
  <si>
    <t>KPI taulukko ROE for continuing operations 2023-2022 (TIP-kansio)</t>
  </si>
  <si>
    <t>EBITA, Group total, MEUR</t>
  </si>
  <si>
    <t>Return on equity (ROE), Group total, %</t>
  </si>
  <si>
    <t>4-6/2024</t>
  </si>
  <si>
    <t>Segments</t>
  </si>
  <si>
    <t>Investments, MEUR</t>
  </si>
  <si>
    <t>7-9/2024</t>
  </si>
  <si>
    <t>10-12/2024</t>
  </si>
  <si>
    <t>1-3/2025</t>
  </si>
  <si>
    <t>Key figures by quarter</t>
  </si>
  <si>
    <t>4-6/2025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</si>
</sst>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\ %"/>
    <numFmt numFmtId="167" formatCode="#,##0.000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b/>
      <sz val="8"/>
      <color indexed="9"/>
      <name val="Verdana"/>
      <family val="2"/>
    </font>
    <font>
      <sz val="11"/>
      <color rgb="FF00B050"/>
      <name val="Aptos Narrow"/>
      <family val="2"/>
      <scheme val="minor"/>
    </font>
    <font>
      <sz val="10"/>
      <color rgb="FFFF0000"/>
      <name val="Arial"/>
      <family val="2"/>
    </font>
    <font>
      <sz val="11"/>
      <color rgb="FF0070C0"/>
      <name val="Aptos Narrow"/>
      <family val="2"/>
      <scheme val="minor"/>
    </font>
    <font>
      <b/>
      <i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43"/>
      </left>
      <right style="thin">
        <color indexed="43"/>
      </right>
      <top style="thin">
        <color indexed="43"/>
      </top>
      <bottom style="thin">
        <color indexed="43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5" fillId="0" borderId="0">
      <alignment vertical="top"/>
      <protection locked="0"/>
    </xf>
    <xf numFmtId="9" fontId="6" fillId="0" borderId="0" applyFont="0" applyFill="0" applyBorder="0" applyAlignment="0" applyProtection="0"/>
    <xf numFmtId="0" fontId="12" fillId="8" borderId="2" applyNumberForma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quotePrefix="1" applyFont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0" fontId="1" fillId="0" borderId="0" xfId="0" applyFont="1"/>
    <xf numFmtId="3" fontId="0" fillId="4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165" fontId="3" fillId="4" borderId="0" xfId="0" applyNumberFormat="1" applyFont="1" applyFill="1"/>
    <xf numFmtId="165" fontId="3" fillId="0" borderId="0" xfId="0" applyNumberFormat="1" applyFont="1"/>
    <xf numFmtId="166" fontId="0" fillId="0" borderId="0" xfId="2" applyNumberFormat="1" applyFont="1" applyFill="1"/>
    <xf numFmtId="165" fontId="1" fillId="0" borderId="0" xfId="0" applyNumberFormat="1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165" fontId="2" fillId="4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0" borderId="0" xfId="0" quotePrefix="1" applyFont="1"/>
    <xf numFmtId="166" fontId="1" fillId="0" borderId="0" xfId="2" applyNumberFormat="1" applyFont="1"/>
    <xf numFmtId="0" fontId="11" fillId="6" borderId="0" xfId="0" applyFont="1" applyFill="1"/>
    <xf numFmtId="165" fontId="0" fillId="3" borderId="0" xfId="0" applyNumberFormat="1" applyFill="1"/>
    <xf numFmtId="165" fontId="4" fillId="4" borderId="0" xfId="0" applyNumberFormat="1" applyFont="1" applyFill="1"/>
    <xf numFmtId="0" fontId="3" fillId="4" borderId="0" xfId="0" applyFont="1" applyFill="1"/>
    <xf numFmtId="165" fontId="3" fillId="3" borderId="0" xfId="0" applyNumberFormat="1" applyFont="1" applyFill="1"/>
    <xf numFmtId="3" fontId="3" fillId="0" borderId="0" xfId="0" applyNumberFormat="1" applyFont="1"/>
    <xf numFmtId="165" fontId="1" fillId="4" borderId="0" xfId="0" applyNumberFormat="1" applyFont="1" applyFill="1"/>
    <xf numFmtId="165" fontId="1" fillId="3" borderId="0" xfId="0" applyNumberFormat="1" applyFont="1" applyFill="1"/>
    <xf numFmtId="0" fontId="0" fillId="4" borderId="0" xfId="0" applyFill="1"/>
    <xf numFmtId="0" fontId="0" fillId="4" borderId="1" xfId="0" applyFill="1" applyBorder="1"/>
    <xf numFmtId="165" fontId="0" fillId="4" borderId="3" xfId="0" applyNumberFormat="1" applyFill="1" applyBorder="1"/>
    <xf numFmtId="0" fontId="0" fillId="4" borderId="3" xfId="0" applyFill="1" applyBorder="1"/>
    <xf numFmtId="165" fontId="0" fillId="4" borderId="1" xfId="0" applyNumberForma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4" borderId="1" xfId="0" applyNumberFormat="1" applyFill="1" applyBorder="1"/>
    <xf numFmtId="0" fontId="3" fillId="4" borderId="1" xfId="0" applyFont="1" applyFill="1" applyBorder="1"/>
    <xf numFmtId="4" fontId="0" fillId="4" borderId="1" xfId="0" applyNumberFormat="1" applyFill="1" applyBorder="1"/>
    <xf numFmtId="165" fontId="0" fillId="9" borderId="0" xfId="0" applyNumberFormat="1" applyFill="1"/>
    <xf numFmtId="4" fontId="0" fillId="9" borderId="0" xfId="0" applyNumberFormat="1" applyFill="1"/>
    <xf numFmtId="165" fontId="3" fillId="4" borderId="1" xfId="0" applyNumberFormat="1" applyFont="1" applyFill="1" applyBorder="1"/>
    <xf numFmtId="0" fontId="13" fillId="0" borderId="0" xfId="0" applyFont="1"/>
    <xf numFmtId="165" fontId="0" fillId="4" borderId="1" xfId="2" applyNumberFormat="1" applyFont="1" applyFill="1" applyBorder="1"/>
    <xf numFmtId="165" fontId="1" fillId="4" borderId="1" xfId="0" applyNumberFormat="1" applyFont="1" applyFill="1" applyBorder="1"/>
    <xf numFmtId="164" fontId="3" fillId="0" borderId="0" xfId="0" applyNumberFormat="1" applyFont="1"/>
    <xf numFmtId="0" fontId="1" fillId="7" borderId="0" xfId="0" applyFont="1" applyFill="1"/>
    <xf numFmtId="0" fontId="1" fillId="4" borderId="0" xfId="0" applyFont="1" applyFill="1"/>
    <xf numFmtId="0" fontId="14" fillId="0" borderId="0" xfId="0" applyFont="1"/>
    <xf numFmtId="165" fontId="15" fillId="0" borderId="0" xfId="0" applyNumberFormat="1" applyFont="1"/>
    <xf numFmtId="165" fontId="1" fillId="4" borderId="1" xfId="2" applyNumberFormat="1" applyFont="1" applyFill="1" applyBorder="1"/>
    <xf numFmtId="165" fontId="2" fillId="10" borderId="0" xfId="0" applyNumberFormat="1" applyFont="1" applyFill="1"/>
    <xf numFmtId="165" fontId="0" fillId="10" borderId="0" xfId="0" applyNumberFormat="1" applyFill="1"/>
    <xf numFmtId="165" fontId="3" fillId="10" borderId="0" xfId="0" applyNumberFormat="1" applyFont="1" applyFill="1"/>
    <xf numFmtId="0" fontId="0" fillId="10" borderId="0" xfId="0" applyFill="1"/>
    <xf numFmtId="165" fontId="1" fillId="10" borderId="0" xfId="0" applyNumberFormat="1" applyFont="1" applyFill="1"/>
    <xf numFmtId="165" fontId="4" fillId="10" borderId="0" xfId="0" applyNumberFormat="1" applyFont="1" applyFill="1"/>
    <xf numFmtId="0" fontId="2" fillId="10" borderId="0" xfId="0" applyFont="1" applyFill="1"/>
    <xf numFmtId="164" fontId="0" fillId="2" borderId="1" xfId="0" applyNumberForma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3" xfId="0" applyFill="1" applyBorder="1"/>
    <xf numFmtId="4" fontId="0" fillId="2" borderId="1" xfId="0" applyNumberFormat="1" applyFill="1" applyBorder="1"/>
    <xf numFmtId="165" fontId="0" fillId="2" borderId="1" xfId="2" applyNumberFormat="1" applyFont="1" applyFill="1" applyBorder="1"/>
    <xf numFmtId="165" fontId="3" fillId="2" borderId="1" xfId="0" applyNumberFormat="1" applyFont="1" applyFill="1" applyBorder="1"/>
    <xf numFmtId="4" fontId="0" fillId="2" borderId="0" xfId="0" applyNumberFormat="1" applyFill="1"/>
    <xf numFmtId="0" fontId="1" fillId="4" borderId="1" xfId="0" applyFont="1" applyFill="1" applyBorder="1"/>
    <xf numFmtId="165" fontId="1" fillId="4" borderId="3" xfId="0" applyNumberFormat="1" applyFont="1" applyFill="1" applyBorder="1"/>
    <xf numFmtId="4" fontId="1" fillId="4" borderId="1" xfId="0" applyNumberFormat="1" applyFont="1" applyFill="1" applyBorder="1"/>
    <xf numFmtId="4" fontId="1" fillId="4" borderId="0" xfId="0" applyNumberFormat="1" applyFont="1" applyFill="1"/>
    <xf numFmtId="165" fontId="1" fillId="9" borderId="0" xfId="0" applyNumberFormat="1" applyFont="1" applyFill="1"/>
    <xf numFmtId="0" fontId="1" fillId="10" borderId="0" xfId="0" applyFont="1" applyFill="1"/>
    <xf numFmtId="164" fontId="1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3" xfId="0" applyNumberFormat="1" applyFont="1" applyBorder="1"/>
    <xf numFmtId="165" fontId="3" fillId="0" borderId="1" xfId="2" applyNumberFormat="1" applyFont="1" applyFill="1" applyBorder="1"/>
    <xf numFmtId="2" fontId="3" fillId="0" borderId="0" xfId="0" applyNumberFormat="1" applyFont="1"/>
    <xf numFmtId="0" fontId="3" fillId="0" borderId="3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2" applyNumberFormat="1" applyFont="1" applyFill="1" applyBorder="1"/>
    <xf numFmtId="165" fontId="0" fillId="0" borderId="1" xfId="0" applyNumberFormat="1" applyBorder="1"/>
    <xf numFmtId="165" fontId="0" fillId="0" borderId="3" xfId="0" applyNumberFormat="1" applyBorder="1"/>
    <xf numFmtId="4" fontId="0" fillId="0" borderId="0" xfId="0" applyNumberFormat="1"/>
    <xf numFmtId="4" fontId="0" fillId="0" borderId="1" xfId="0" applyNumberFormat="1" applyBorder="1"/>
    <xf numFmtId="165" fontId="0" fillId="0" borderId="1" xfId="2" applyNumberFormat="1" applyFont="1" applyFill="1" applyBorder="1"/>
    <xf numFmtId="2" fontId="0" fillId="0" borderId="0" xfId="0" applyNumberFormat="1"/>
    <xf numFmtId="164" fontId="0" fillId="0" borderId="0" xfId="0" applyNumberFormat="1"/>
    <xf numFmtId="165" fontId="0" fillId="0" borderId="0" xfId="2" applyNumberFormat="1" applyFont="1" applyFill="1" applyBorder="1"/>
    <xf numFmtId="167" fontId="0" fillId="0" borderId="0" xfId="0" applyNumberFormat="1"/>
  </cellXfs>
  <cellStyles count="4">
    <cellStyle name="Aspo_tumma" xfId="3" xr:uid="{DA53BB38-FDEF-4378-B615-E4BB0FBE344E}"/>
    <cellStyle name="Normal" xfId="0" builtinId="0"/>
    <cellStyle name="Normal 2" xfId="1" xr:uid="{BA1931BF-CD9D-4CB0-8D26-3AB36385F5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64A-0393-4FE9-BB81-78943F9C019A}">
  <sheetPr>
    <pageSetUpPr fitToPage="1"/>
  </sheetPr>
  <dimension ref="A1:S60"/>
  <sheetViews>
    <sheetView tabSelected="1" zoomScale="130" zoomScaleNormal="130" workbookViewId="0">
      <pane ySplit="2" topLeftCell="A3" activePane="bottomLeft" state="frozen"/>
      <selection pane="bottomLeft" activeCell="F17" sqref="F17"/>
    </sheetView>
  </sheetViews>
  <sheetFormatPr defaultRowHeight="15" x14ac:dyDescent="0.25"/>
  <cols>
    <col min="1" max="1" width="3.7109375" style="2" customWidth="1"/>
    <col min="2" max="2" width="60.140625" style="2" customWidth="1"/>
    <col min="3" max="4" width="11" customWidth="1"/>
    <col min="5" max="5" width="4.42578125" style="2" customWidth="1"/>
    <col min="6" max="7" width="11" customWidth="1"/>
    <col min="8" max="9" width="11" style="2" customWidth="1"/>
    <col min="10" max="10" width="4" style="2" customWidth="1"/>
    <col min="11" max="14" width="11" style="2" customWidth="1"/>
    <col min="15" max="15" width="3.42578125" style="2" customWidth="1"/>
    <col min="16" max="19" width="11" style="2" customWidth="1"/>
    <col min="20" max="16384" width="9.140625" style="2"/>
  </cols>
  <sheetData>
    <row r="1" spans="1:19" x14ac:dyDescent="0.25">
      <c r="A1" s="7" t="s">
        <v>170</v>
      </c>
      <c r="C1" s="8"/>
      <c r="D1" s="8"/>
      <c r="F1" s="8"/>
      <c r="G1" s="8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C2" s="84" t="s">
        <v>171</v>
      </c>
      <c r="D2" s="84" t="s">
        <v>169</v>
      </c>
      <c r="F2" s="84" t="s">
        <v>168</v>
      </c>
      <c r="G2" s="44" t="s">
        <v>167</v>
      </c>
      <c r="H2" s="84" t="s">
        <v>164</v>
      </c>
      <c r="I2" s="84" t="s">
        <v>55</v>
      </c>
      <c r="J2" s="85"/>
      <c r="K2" s="84" t="s">
        <v>56</v>
      </c>
      <c r="L2" s="84" t="s">
        <v>57</v>
      </c>
      <c r="M2" s="84" t="s">
        <v>58</v>
      </c>
      <c r="N2" s="84" t="s">
        <v>59</v>
      </c>
      <c r="O2" s="86"/>
      <c r="P2" s="84" t="s">
        <v>65</v>
      </c>
      <c r="Q2" s="84" t="s">
        <v>64</v>
      </c>
      <c r="R2" s="84" t="s">
        <v>63</v>
      </c>
      <c r="S2" s="84" t="s">
        <v>62</v>
      </c>
    </row>
    <row r="3" spans="1:19" x14ac:dyDescent="0.25">
      <c r="A3" s="7" t="s">
        <v>4</v>
      </c>
    </row>
    <row r="4" spans="1:19" ht="15.75" thickBot="1" x14ac:dyDescent="0.3">
      <c r="B4" s="87" t="s">
        <v>102</v>
      </c>
      <c r="C4" s="96">
        <v>162.80000000000001</v>
      </c>
      <c r="D4" s="96">
        <v>151.19999999999999</v>
      </c>
      <c r="E4" s="87"/>
      <c r="F4" s="96">
        <v>159.80000000000001</v>
      </c>
      <c r="G4" s="96">
        <v>146.6</v>
      </c>
      <c r="H4" s="88">
        <v>153.5</v>
      </c>
      <c r="I4" s="88">
        <v>132.69999999999999</v>
      </c>
      <c r="J4" s="87"/>
      <c r="K4" s="88">
        <v>132.19999999999999</v>
      </c>
      <c r="L4" s="88">
        <v>130.1</v>
      </c>
      <c r="M4" s="88">
        <v>132.5</v>
      </c>
      <c r="N4" s="88">
        <v>141.6</v>
      </c>
      <c r="O4" s="87"/>
      <c r="P4" s="88">
        <v>152.80000000000001</v>
      </c>
      <c r="Q4" s="88">
        <v>142.9</v>
      </c>
      <c r="R4" s="88">
        <v>136.19999999999999</v>
      </c>
      <c r="S4" s="88">
        <v>128.80000000000001</v>
      </c>
    </row>
    <row r="5" spans="1:19" x14ac:dyDescent="0.25">
      <c r="B5" s="2" t="s">
        <v>162</v>
      </c>
      <c r="C5" s="8">
        <v>8.9</v>
      </c>
      <c r="D5" s="8">
        <v>7.7</v>
      </c>
      <c r="F5" s="8">
        <v>8.1</v>
      </c>
      <c r="G5" s="8">
        <v>9.1999999999999993</v>
      </c>
      <c r="H5" s="15">
        <v>6.9</v>
      </c>
      <c r="I5" s="15">
        <v>-2.9</v>
      </c>
      <c r="K5" s="15">
        <v>0.3</v>
      </c>
      <c r="L5" s="15">
        <v>6.9</v>
      </c>
      <c r="M5" s="15">
        <v>-4.9000000000000004</v>
      </c>
      <c r="N5" s="15">
        <v>8.8000000000000007</v>
      </c>
      <c r="P5" s="15">
        <v>-3.2</v>
      </c>
      <c r="Q5" s="15">
        <v>12.6</v>
      </c>
      <c r="R5" s="15">
        <v>15</v>
      </c>
      <c r="S5" s="15">
        <v>10.3</v>
      </c>
    </row>
    <row r="6" spans="1:19" x14ac:dyDescent="0.25">
      <c r="B6" s="2" t="s">
        <v>153</v>
      </c>
      <c r="C6" s="8">
        <v>9.1999999999999993</v>
      </c>
      <c r="D6" s="8">
        <v>8.8000000000000007</v>
      </c>
      <c r="F6" s="8">
        <v>8</v>
      </c>
      <c r="G6" s="8">
        <v>8.6999999999999993</v>
      </c>
      <c r="H6" s="15">
        <v>7.4</v>
      </c>
      <c r="I6" s="15">
        <v>5.0999999999999996</v>
      </c>
      <c r="K6" s="15">
        <v>7.4</v>
      </c>
      <c r="L6" s="15">
        <v>8.1999999999999993</v>
      </c>
      <c r="M6" s="15">
        <v>3.9</v>
      </c>
      <c r="N6" s="15">
        <v>8.3000000000000007</v>
      </c>
      <c r="P6" s="15">
        <v>11.3</v>
      </c>
      <c r="Q6" s="15">
        <v>13.5</v>
      </c>
      <c r="R6" s="15">
        <v>16.2</v>
      </c>
      <c r="S6" s="15">
        <v>15.2</v>
      </c>
    </row>
    <row r="7" spans="1:19" x14ac:dyDescent="0.25">
      <c r="B7" s="2" t="s">
        <v>104</v>
      </c>
      <c r="C7" s="8">
        <v>8.9</v>
      </c>
      <c r="D7" s="8">
        <v>7.7</v>
      </c>
      <c r="F7" s="8">
        <v>8.1</v>
      </c>
      <c r="G7" s="8">
        <v>9.1999999999999993</v>
      </c>
      <c r="H7" s="15">
        <v>6.9</v>
      </c>
      <c r="I7" s="15">
        <v>-2.9</v>
      </c>
      <c r="K7" s="15">
        <v>6.8</v>
      </c>
      <c r="L7" s="15">
        <v>8.4</v>
      </c>
      <c r="M7" s="15">
        <v>3.1</v>
      </c>
      <c r="N7" s="15">
        <v>8.9</v>
      </c>
      <c r="P7" s="15">
        <v>12.5</v>
      </c>
      <c r="Q7" s="15">
        <v>12.2</v>
      </c>
      <c r="R7" s="15">
        <v>11.8</v>
      </c>
      <c r="S7" s="15">
        <v>4.0999999999999996</v>
      </c>
    </row>
    <row r="8" spans="1:19" x14ac:dyDescent="0.25">
      <c r="B8" s="2" t="s">
        <v>105</v>
      </c>
      <c r="C8" s="8">
        <v>9.1999999999999993</v>
      </c>
      <c r="D8" s="8">
        <v>8.8000000000000007</v>
      </c>
      <c r="F8" s="8">
        <v>8</v>
      </c>
      <c r="G8" s="8">
        <v>8.6999999999999993</v>
      </c>
      <c r="H8" s="15">
        <v>7.4</v>
      </c>
      <c r="I8" s="15">
        <v>5.0999999999999996</v>
      </c>
      <c r="K8" s="15">
        <v>7.2</v>
      </c>
      <c r="L8" s="15">
        <v>7.7</v>
      </c>
      <c r="M8" s="15">
        <v>3.9</v>
      </c>
      <c r="N8" s="15">
        <v>8.6999999999999993</v>
      </c>
      <c r="P8" s="15">
        <v>12.7</v>
      </c>
      <c r="Q8" s="15">
        <v>12.8</v>
      </c>
      <c r="R8" s="15">
        <v>11.8</v>
      </c>
      <c r="S8" s="15">
        <v>8.9</v>
      </c>
    </row>
    <row r="9" spans="1:19" ht="15.75" thickBot="1" x14ac:dyDescent="0.3">
      <c r="B9" s="87" t="s">
        <v>81</v>
      </c>
      <c r="C9" s="96">
        <v>5.6</v>
      </c>
      <c r="D9" s="96">
        <v>5.8</v>
      </c>
      <c r="E9" s="87"/>
      <c r="F9" s="96">
        <v>5</v>
      </c>
      <c r="G9" s="96">
        <v>5.9</v>
      </c>
      <c r="H9" s="88">
        <v>4.8</v>
      </c>
      <c r="I9" s="88">
        <v>3.8</v>
      </c>
      <c r="J9" s="88"/>
      <c r="K9" s="88">
        <v>5.5</v>
      </c>
      <c r="L9" s="88">
        <v>5.9</v>
      </c>
      <c r="M9" s="88">
        <v>2.9</v>
      </c>
      <c r="N9" s="88">
        <v>6.1</v>
      </c>
      <c r="O9" s="88"/>
      <c r="P9" s="88">
        <v>8.3000000000000007</v>
      </c>
      <c r="Q9" s="88">
        <v>9</v>
      </c>
      <c r="R9" s="88">
        <v>8.6</v>
      </c>
      <c r="S9" s="88">
        <v>6.9</v>
      </c>
    </row>
    <row r="10" spans="1:19" x14ac:dyDescent="0.25">
      <c r="B10" s="2" t="s">
        <v>106</v>
      </c>
      <c r="C10" s="97">
        <v>6.6</v>
      </c>
      <c r="D10" s="97">
        <v>3.9</v>
      </c>
      <c r="F10" s="97">
        <v>6</v>
      </c>
      <c r="G10" s="97">
        <v>3.4</v>
      </c>
      <c r="H10" s="89">
        <v>3.9</v>
      </c>
      <c r="I10" s="89">
        <v>-6</v>
      </c>
      <c r="J10" s="89"/>
      <c r="K10" s="89">
        <v>-3.7</v>
      </c>
      <c r="L10" s="89">
        <v>3.8</v>
      </c>
      <c r="M10" s="89">
        <v>-5.6</v>
      </c>
      <c r="N10" s="89">
        <v>7.2</v>
      </c>
      <c r="O10" s="89"/>
      <c r="P10" s="89">
        <v>-5.4</v>
      </c>
      <c r="Q10" s="89">
        <v>9.4</v>
      </c>
      <c r="R10" s="89">
        <v>9.6999999999999993</v>
      </c>
      <c r="S10" s="89">
        <v>7</v>
      </c>
    </row>
    <row r="11" spans="1:19" ht="15.75" thickBot="1" x14ac:dyDescent="0.3">
      <c r="B11" s="87" t="s">
        <v>107</v>
      </c>
      <c r="C11" s="96">
        <v>6.9</v>
      </c>
      <c r="D11" s="96">
        <v>5</v>
      </c>
      <c r="E11" s="87"/>
      <c r="F11" s="96">
        <v>5.9</v>
      </c>
      <c r="G11" s="96">
        <v>2.9</v>
      </c>
      <c r="H11" s="88">
        <v>4.4000000000000004</v>
      </c>
      <c r="I11" s="88">
        <v>2</v>
      </c>
      <c r="J11" s="88"/>
      <c r="K11" s="88">
        <v>3.5</v>
      </c>
      <c r="L11" s="88">
        <v>4.5999999999999996</v>
      </c>
      <c r="M11" s="88">
        <v>2.1</v>
      </c>
      <c r="N11" s="88">
        <v>6.2</v>
      </c>
      <c r="O11" s="88"/>
      <c r="P11" s="88">
        <v>8.9</v>
      </c>
      <c r="Q11" s="88">
        <v>9.9</v>
      </c>
      <c r="R11" s="88">
        <v>10.3</v>
      </c>
      <c r="S11" s="88">
        <v>6.4</v>
      </c>
    </row>
    <row r="12" spans="1:19" x14ac:dyDescent="0.25">
      <c r="B12" s="2" t="s">
        <v>122</v>
      </c>
      <c r="C12" s="98">
        <v>0.18</v>
      </c>
      <c r="D12" s="98">
        <v>0.09</v>
      </c>
      <c r="F12" s="98">
        <v>0.16</v>
      </c>
      <c r="G12" s="98">
        <v>7.0000000000000007E-2</v>
      </c>
      <c r="H12" s="93">
        <v>7.0000000000000007E-2</v>
      </c>
      <c r="I12" s="93">
        <v>-0.16</v>
      </c>
      <c r="J12" s="93"/>
      <c r="K12" s="93">
        <v>-0.13</v>
      </c>
      <c r="L12" s="93">
        <v>0.1</v>
      </c>
      <c r="M12" s="93">
        <v>-0.19</v>
      </c>
      <c r="N12" s="93">
        <v>0.21</v>
      </c>
      <c r="O12" s="93"/>
      <c r="P12" s="93">
        <v>-0.21</v>
      </c>
      <c r="Q12" s="93">
        <v>0.3</v>
      </c>
      <c r="R12" s="93">
        <v>0.31</v>
      </c>
      <c r="S12" s="93">
        <v>0.21</v>
      </c>
    </row>
    <row r="13" spans="1:19" ht="15.75" thickBot="1" x14ac:dyDescent="0.3">
      <c r="B13" s="87" t="s">
        <v>123</v>
      </c>
      <c r="C13" s="99">
        <v>0.19</v>
      </c>
      <c r="D13" s="99">
        <v>0.13</v>
      </c>
      <c r="E13" s="87"/>
      <c r="F13" s="99">
        <v>0.15</v>
      </c>
      <c r="G13" s="99">
        <v>0.06</v>
      </c>
      <c r="H13" s="94">
        <v>0.09</v>
      </c>
      <c r="I13" s="94">
        <v>0.09</v>
      </c>
      <c r="J13" s="94"/>
      <c r="K13" s="94">
        <v>0.1</v>
      </c>
      <c r="L13" s="94">
        <v>0.13</v>
      </c>
      <c r="M13" s="94">
        <v>0.05</v>
      </c>
      <c r="N13" s="94">
        <v>0.18</v>
      </c>
      <c r="O13" s="94"/>
      <c r="P13" s="94">
        <v>0.25</v>
      </c>
      <c r="Q13" s="94">
        <v>0.32</v>
      </c>
      <c r="R13" s="94">
        <v>0.33</v>
      </c>
      <c r="S13" s="94">
        <v>0.19</v>
      </c>
    </row>
    <row r="14" spans="1:19" x14ac:dyDescent="0.25">
      <c r="B14" s="2" t="s">
        <v>108</v>
      </c>
      <c r="C14" s="8">
        <v>13.2</v>
      </c>
      <c r="D14" s="8">
        <v>-4.4000000000000004</v>
      </c>
      <c r="F14" s="8">
        <v>-18.7</v>
      </c>
      <c r="G14" s="8">
        <v>-40.299999999999997</v>
      </c>
      <c r="H14" s="15">
        <v>26.4</v>
      </c>
      <c r="I14" s="15">
        <v>-3.5</v>
      </c>
      <c r="J14" s="15"/>
      <c r="K14" s="15">
        <v>0.3</v>
      </c>
      <c r="L14" s="15">
        <v>12</v>
      </c>
      <c r="M14" s="15">
        <v>5.9</v>
      </c>
      <c r="N14" s="15">
        <v>9.1</v>
      </c>
      <c r="O14" s="15"/>
      <c r="P14" s="15">
        <v>16.5</v>
      </c>
      <c r="Q14" s="15">
        <v>-9.6999999999999993</v>
      </c>
      <c r="R14" s="15">
        <v>13.8</v>
      </c>
      <c r="S14" s="15">
        <v>13.8</v>
      </c>
    </row>
    <row r="15" spans="1:19" ht="15.75" thickBot="1" x14ac:dyDescent="0.3">
      <c r="B15" s="87" t="s">
        <v>124</v>
      </c>
      <c r="C15" s="96">
        <v>0.4</v>
      </c>
      <c r="D15" s="96">
        <v>-0.1</v>
      </c>
      <c r="E15" s="87"/>
      <c r="F15" s="96">
        <v>-0.6</v>
      </c>
      <c r="G15" s="96">
        <v>-1.3</v>
      </c>
      <c r="H15" s="88">
        <v>0.8</v>
      </c>
      <c r="I15" s="88">
        <v>-0.1</v>
      </c>
      <c r="J15" s="88"/>
      <c r="K15" s="88">
        <v>0</v>
      </c>
      <c r="L15" s="88">
        <v>0.4</v>
      </c>
      <c r="M15" s="88">
        <v>0.2</v>
      </c>
      <c r="N15" s="88">
        <v>0.3</v>
      </c>
      <c r="O15" s="88"/>
      <c r="P15" s="88">
        <v>0.5</v>
      </c>
      <c r="Q15" s="88">
        <v>-0.3</v>
      </c>
      <c r="R15" s="88">
        <v>0.4</v>
      </c>
      <c r="S15" s="88">
        <v>0.4</v>
      </c>
    </row>
    <row r="16" spans="1:19" x14ac:dyDescent="0.25">
      <c r="C16" s="8"/>
      <c r="D16" s="8"/>
      <c r="F16" s="8"/>
      <c r="G16" s="8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25">
      <c r="B17" s="2" t="s">
        <v>109</v>
      </c>
      <c r="C17" s="8">
        <v>407.8</v>
      </c>
      <c r="D17" s="8">
        <v>419.9</v>
      </c>
      <c r="F17" s="8">
        <v>403.7</v>
      </c>
      <c r="G17" s="8">
        <v>383.1</v>
      </c>
      <c r="H17" s="15">
        <v>307.5</v>
      </c>
      <c r="I17" s="15">
        <v>320.2</v>
      </c>
      <c r="J17" s="15"/>
      <c r="K17" s="15">
        <v>314.5</v>
      </c>
      <c r="L17" s="15">
        <v>309.8</v>
      </c>
      <c r="M17" s="15">
        <v>315.8</v>
      </c>
      <c r="N17" s="15">
        <v>328.5</v>
      </c>
      <c r="O17" s="15"/>
      <c r="P17" s="15">
        <v>322.60000000000002</v>
      </c>
      <c r="Q17" s="15">
        <v>326.89999999999998</v>
      </c>
      <c r="R17" s="15">
        <v>298.89999999999998</v>
      </c>
      <c r="S17" s="15">
        <v>295.5</v>
      </c>
    </row>
    <row r="18" spans="1:19" ht="15.75" thickBot="1" x14ac:dyDescent="0.3">
      <c r="B18" s="87" t="s">
        <v>68</v>
      </c>
      <c r="C18" s="100">
        <v>8.9</v>
      </c>
      <c r="D18" s="100">
        <v>8.5</v>
      </c>
      <c r="E18" s="87"/>
      <c r="F18" s="100">
        <v>8.1999999999999993</v>
      </c>
      <c r="G18" s="100">
        <v>10</v>
      </c>
      <c r="H18" s="90">
        <v>9.4</v>
      </c>
      <c r="I18" s="90">
        <v>6.4</v>
      </c>
      <c r="J18" s="88"/>
      <c r="K18" s="90">
        <v>9.3000000000000007</v>
      </c>
      <c r="L18" s="90">
        <v>9.8000000000000007</v>
      </c>
      <c r="M18" s="90">
        <v>4.8</v>
      </c>
      <c r="N18" s="90">
        <v>10.7</v>
      </c>
      <c r="O18" s="90"/>
      <c r="P18" s="90">
        <v>15.6</v>
      </c>
      <c r="Q18" s="90">
        <v>16.399999999999999</v>
      </c>
      <c r="R18" s="90">
        <v>15.8</v>
      </c>
      <c r="S18" s="90">
        <v>12</v>
      </c>
    </row>
    <row r="19" spans="1:19" x14ac:dyDescent="0.25">
      <c r="B19" s="2" t="s">
        <v>163</v>
      </c>
      <c r="C19" s="8">
        <v>15.8</v>
      </c>
      <c r="D19" s="8">
        <v>8.1999999999999993</v>
      </c>
      <c r="F19" s="8">
        <v>13.2</v>
      </c>
      <c r="G19" s="8">
        <v>7.7</v>
      </c>
      <c r="H19" s="15">
        <v>8.8000000000000007</v>
      </c>
      <c r="I19" s="15">
        <v>-15.2</v>
      </c>
      <c r="J19" s="15"/>
      <c r="K19" s="15">
        <v>-10.4</v>
      </c>
      <c r="L19" s="15">
        <v>10.6</v>
      </c>
      <c r="M19" s="15">
        <v>-15.6</v>
      </c>
      <c r="N19" s="15">
        <v>19.7</v>
      </c>
      <c r="O19" s="15"/>
      <c r="P19" s="15">
        <v>-14.1</v>
      </c>
      <c r="Q19" s="15">
        <v>23.4</v>
      </c>
      <c r="R19" s="15">
        <v>26.8</v>
      </c>
      <c r="S19" s="15">
        <v>21.2</v>
      </c>
    </row>
    <row r="20" spans="1:19" ht="15.75" thickBot="1" x14ac:dyDescent="0.3">
      <c r="B20" s="87" t="s">
        <v>69</v>
      </c>
      <c r="C20" s="96">
        <v>16.5</v>
      </c>
      <c r="D20" s="96">
        <v>10.6</v>
      </c>
      <c r="E20" s="87"/>
      <c r="F20" s="96">
        <v>13</v>
      </c>
      <c r="G20" s="96">
        <v>6.6</v>
      </c>
      <c r="H20" s="88">
        <v>9.9</v>
      </c>
      <c r="I20" s="88">
        <v>4.9000000000000004</v>
      </c>
      <c r="J20" s="88"/>
      <c r="K20" s="88">
        <v>9.9</v>
      </c>
      <c r="L20" s="88">
        <v>13.1</v>
      </c>
      <c r="M20" s="88">
        <v>6</v>
      </c>
      <c r="N20" s="88">
        <v>17.899999999999999</v>
      </c>
      <c r="O20" s="88"/>
      <c r="P20" s="88">
        <v>25.9</v>
      </c>
      <c r="Q20" s="88">
        <v>29.8</v>
      </c>
      <c r="R20" s="88">
        <v>33.799999999999997</v>
      </c>
      <c r="S20" s="88">
        <v>22.9</v>
      </c>
    </row>
    <row r="21" spans="1:19" x14ac:dyDescent="0.25">
      <c r="B21" s="2" t="s">
        <v>125</v>
      </c>
      <c r="C21" s="101">
        <v>4.05</v>
      </c>
      <c r="D21" s="101">
        <v>5.18</v>
      </c>
      <c r="F21" s="101">
        <v>5.13</v>
      </c>
      <c r="G21" s="101">
        <v>4.7</v>
      </c>
      <c r="H21" s="91">
        <v>4.63</v>
      </c>
      <c r="I21" s="91">
        <v>4.7699999999999996</v>
      </c>
      <c r="J21" s="91"/>
      <c r="K21" s="91">
        <v>4.47</v>
      </c>
      <c r="L21" s="91">
        <v>4.67</v>
      </c>
      <c r="M21" s="91">
        <v>4.5</v>
      </c>
      <c r="N21" s="91">
        <v>4.71</v>
      </c>
      <c r="O21" s="91"/>
      <c r="P21" s="91">
        <v>4.58</v>
      </c>
      <c r="Q21" s="91">
        <v>5.24</v>
      </c>
      <c r="R21" s="91">
        <v>4.99</v>
      </c>
      <c r="S21" s="91">
        <v>4.28</v>
      </c>
    </row>
    <row r="22" spans="1:19" x14ac:dyDescent="0.25">
      <c r="B22" s="2" t="s">
        <v>66</v>
      </c>
      <c r="C22" s="8">
        <v>27.6</v>
      </c>
      <c r="D22" s="8">
        <v>36.6</v>
      </c>
      <c r="F22" s="8">
        <v>36.9</v>
      </c>
      <c r="G22" s="8">
        <v>37.200000000000003</v>
      </c>
      <c r="H22" s="15">
        <v>37.200000000000003</v>
      </c>
      <c r="I22" s="15">
        <v>38.6</v>
      </c>
      <c r="K22" s="15">
        <v>34.4</v>
      </c>
      <c r="L22" s="15">
        <v>35.799999999999997</v>
      </c>
      <c r="M22" s="15">
        <v>34.799999999999997</v>
      </c>
      <c r="N22" s="15">
        <v>34.799999999999997</v>
      </c>
      <c r="O22" s="15"/>
      <c r="P22" s="15">
        <v>34.700000000000003</v>
      </c>
      <c r="Q22" s="15">
        <v>35.799999999999997</v>
      </c>
      <c r="R22" s="15">
        <v>35.6</v>
      </c>
      <c r="S22" s="15">
        <v>31.4</v>
      </c>
    </row>
    <row r="23" spans="1:19" x14ac:dyDescent="0.25">
      <c r="B23" s="2" t="s">
        <v>110</v>
      </c>
      <c r="C23" s="8">
        <v>224.2</v>
      </c>
      <c r="D23" s="8">
        <v>198.2</v>
      </c>
      <c r="F23" s="8">
        <v>188</v>
      </c>
      <c r="G23" s="8">
        <v>167.8</v>
      </c>
      <c r="H23" s="15">
        <v>119.6</v>
      </c>
      <c r="I23" s="15">
        <v>131.5</v>
      </c>
      <c r="J23" s="15"/>
      <c r="K23" s="15">
        <v>165.2</v>
      </c>
      <c r="L23" s="15">
        <v>153.19999999999999</v>
      </c>
      <c r="M23" s="15">
        <v>162.1</v>
      </c>
      <c r="N23" s="15">
        <v>156.69999999999999</v>
      </c>
      <c r="O23" s="15"/>
      <c r="P23" s="15">
        <v>155.69999999999999</v>
      </c>
      <c r="Q23" s="15">
        <v>160.19999999999999</v>
      </c>
      <c r="R23" s="15">
        <v>144.9</v>
      </c>
      <c r="S23" s="15">
        <v>159.5</v>
      </c>
    </row>
    <row r="24" spans="1:19" ht="15.75" thickBot="1" x14ac:dyDescent="0.3">
      <c r="B24" s="87" t="s">
        <v>121</v>
      </c>
      <c r="C24" s="96">
        <v>3.7</v>
      </c>
      <c r="D24" s="96">
        <v>3.3</v>
      </c>
      <c r="E24" s="87"/>
      <c r="F24" s="96">
        <v>3.2</v>
      </c>
      <c r="G24" s="96">
        <v>2.8</v>
      </c>
      <c r="H24" s="88">
        <v>2</v>
      </c>
      <c r="I24" s="88">
        <v>2.2999999999999998</v>
      </c>
      <c r="J24" s="88"/>
      <c r="K24" s="88">
        <v>2.7</v>
      </c>
      <c r="L24" s="88">
        <v>2.4</v>
      </c>
      <c r="M24" s="88">
        <v>2.2999999999999998</v>
      </c>
      <c r="N24" s="88">
        <v>1.9</v>
      </c>
      <c r="O24" s="88"/>
      <c r="P24" s="88">
        <v>1.7</v>
      </c>
      <c r="Q24" s="88">
        <v>1.8</v>
      </c>
      <c r="R24" s="88">
        <v>1.7</v>
      </c>
      <c r="S24" s="88">
        <v>2</v>
      </c>
    </row>
    <row r="25" spans="1:19" x14ac:dyDescent="0.25">
      <c r="B25" s="2" t="s">
        <v>166</v>
      </c>
      <c r="C25" s="102">
        <v>11.5</v>
      </c>
      <c r="D25" s="102">
        <v>4.7</v>
      </c>
      <c r="F25" s="102">
        <v>32.800000000000004</v>
      </c>
      <c r="G25" s="102">
        <v>5.3</v>
      </c>
      <c r="H25" s="56">
        <v>11</v>
      </c>
      <c r="I25" s="56">
        <v>0.6</v>
      </c>
      <c r="K25" s="2">
        <v>10.1</v>
      </c>
      <c r="L25" s="2">
        <v>5.8</v>
      </c>
      <c r="M25" s="2">
        <v>4.0999999999999996</v>
      </c>
      <c r="N25" s="2">
        <v>1.8</v>
      </c>
      <c r="P25" s="2">
        <v>2.7</v>
      </c>
      <c r="Q25" s="2">
        <v>6.9</v>
      </c>
      <c r="R25" s="2">
        <v>5.4</v>
      </c>
      <c r="S25" s="2">
        <v>2.8</v>
      </c>
    </row>
    <row r="26" spans="1:19" x14ac:dyDescent="0.25">
      <c r="A26" s="7" t="s">
        <v>165</v>
      </c>
      <c r="C26" s="44"/>
      <c r="D26" s="44"/>
      <c r="F26" s="44"/>
      <c r="G26" s="44"/>
      <c r="H26" s="84"/>
      <c r="I26" s="84"/>
      <c r="J26" s="85"/>
      <c r="K26" s="84"/>
      <c r="L26" s="84"/>
      <c r="M26" s="84"/>
      <c r="N26" s="84"/>
      <c r="O26" s="86"/>
      <c r="P26" s="84"/>
      <c r="Q26" s="84"/>
      <c r="R26" s="84"/>
      <c r="S26" s="84"/>
    </row>
    <row r="27" spans="1:19" x14ac:dyDescent="0.25">
      <c r="A27" s="7" t="s">
        <v>7</v>
      </c>
      <c r="C27" s="8"/>
      <c r="D27" s="8"/>
      <c r="F27" s="8"/>
      <c r="G27" s="8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15.75" thickBot="1" x14ac:dyDescent="0.3">
      <c r="B28" s="87" t="s">
        <v>111</v>
      </c>
      <c r="C28" s="96">
        <v>51.8</v>
      </c>
      <c r="D28" s="96">
        <v>42.8</v>
      </c>
      <c r="E28" s="87"/>
      <c r="F28" s="96">
        <v>54.7</v>
      </c>
      <c r="G28" s="96">
        <v>41.3</v>
      </c>
      <c r="H28" s="88">
        <v>60.3</v>
      </c>
      <c r="I28" s="88">
        <v>49.9</v>
      </c>
      <c r="J28" s="88"/>
      <c r="K28" s="88">
        <v>49.4</v>
      </c>
      <c r="L28" s="88">
        <v>43</v>
      </c>
      <c r="M28" s="88">
        <v>43.9</v>
      </c>
      <c r="N28" s="88">
        <v>52.7</v>
      </c>
      <c r="O28" s="88"/>
      <c r="P28" s="88">
        <v>63.3</v>
      </c>
      <c r="Q28" s="88">
        <v>65</v>
      </c>
      <c r="R28" s="88">
        <v>60.2</v>
      </c>
      <c r="S28" s="88">
        <v>56.8</v>
      </c>
    </row>
    <row r="29" spans="1:19" x14ac:dyDescent="0.25">
      <c r="B29" s="2" t="s">
        <v>103</v>
      </c>
      <c r="C29" s="8">
        <v>4.7</v>
      </c>
      <c r="D29" s="8">
        <v>3</v>
      </c>
      <c r="F29" s="8">
        <v>4.4000000000000004</v>
      </c>
      <c r="G29" s="8">
        <v>3.8</v>
      </c>
      <c r="H29" s="15">
        <v>5.9</v>
      </c>
      <c r="I29" s="15">
        <v>-5</v>
      </c>
      <c r="J29" s="15"/>
      <c r="K29" s="15">
        <v>4.4000000000000004</v>
      </c>
      <c r="L29" s="15">
        <v>4.0999999999999996</v>
      </c>
      <c r="M29" s="15">
        <v>3.4</v>
      </c>
      <c r="N29" s="15">
        <v>6</v>
      </c>
      <c r="O29" s="15"/>
      <c r="P29" s="15">
        <v>10.3</v>
      </c>
      <c r="Q29" s="15">
        <v>9.8000000000000007</v>
      </c>
      <c r="R29" s="15">
        <v>9.1</v>
      </c>
      <c r="S29" s="15">
        <v>9.1999999999999993</v>
      </c>
    </row>
    <row r="30" spans="1:19" x14ac:dyDescent="0.25">
      <c r="B30" s="2" t="s">
        <v>112</v>
      </c>
      <c r="C30" s="8">
        <v>5</v>
      </c>
      <c r="D30" s="8">
        <v>4.0999999999999996</v>
      </c>
      <c r="F30" s="8">
        <v>4.3</v>
      </c>
      <c r="G30" s="8">
        <v>3.8</v>
      </c>
      <c r="H30" s="15">
        <v>6.1</v>
      </c>
      <c r="I30" s="15">
        <v>2.7</v>
      </c>
      <c r="J30" s="15"/>
      <c r="K30" s="15">
        <v>5</v>
      </c>
      <c r="L30" s="15">
        <v>4.0999999999999996</v>
      </c>
      <c r="M30" s="15">
        <v>3.3</v>
      </c>
      <c r="N30" s="15">
        <v>6</v>
      </c>
      <c r="O30" s="15"/>
      <c r="P30" s="15">
        <v>10.6</v>
      </c>
      <c r="Q30" s="15">
        <v>9.8000000000000007</v>
      </c>
      <c r="R30" s="15">
        <v>9.1999999999999993</v>
      </c>
      <c r="S30" s="15">
        <v>8</v>
      </c>
    </row>
    <row r="31" spans="1:19" ht="15.75" thickBot="1" x14ac:dyDescent="0.3">
      <c r="B31" s="87" t="s">
        <v>82</v>
      </c>
      <c r="C31" s="96">
        <v>9.6999999999999993</v>
      </c>
      <c r="D31" s="96">
        <v>9.6</v>
      </c>
      <c r="E31" s="87"/>
      <c r="F31" s="96">
        <v>7.8</v>
      </c>
      <c r="G31" s="96">
        <v>9.1999999999999993</v>
      </c>
      <c r="H31" s="88">
        <v>10.1</v>
      </c>
      <c r="I31" s="88">
        <v>5.4</v>
      </c>
      <c r="J31" s="88"/>
      <c r="K31" s="88">
        <v>10.1</v>
      </c>
      <c r="L31" s="88">
        <v>9.4</v>
      </c>
      <c r="M31" s="88">
        <v>7.6</v>
      </c>
      <c r="N31" s="88">
        <v>11.4</v>
      </c>
      <c r="O31" s="88"/>
      <c r="P31" s="88">
        <v>16.8</v>
      </c>
      <c r="Q31" s="88">
        <v>15.1</v>
      </c>
      <c r="R31" s="88">
        <v>15.3</v>
      </c>
      <c r="S31" s="88">
        <v>14</v>
      </c>
    </row>
    <row r="32" spans="1:19" x14ac:dyDescent="0.25">
      <c r="B32" s="92" t="s">
        <v>113</v>
      </c>
      <c r="C32" s="97">
        <v>216.1</v>
      </c>
      <c r="D32" s="97">
        <v>221.1</v>
      </c>
      <c r="E32" s="92"/>
      <c r="F32" s="97">
        <v>212.1</v>
      </c>
      <c r="G32" s="97">
        <v>189.1</v>
      </c>
      <c r="H32" s="89">
        <v>180.7</v>
      </c>
      <c r="I32" s="89">
        <v>208.8</v>
      </c>
      <c r="J32" s="89"/>
      <c r="K32" s="89">
        <v>218.4</v>
      </c>
      <c r="L32" s="89">
        <v>207.4</v>
      </c>
      <c r="M32" s="89">
        <v>206.6</v>
      </c>
      <c r="N32" s="89">
        <v>206.5</v>
      </c>
      <c r="O32" s="89"/>
      <c r="P32" s="89">
        <v>202.8</v>
      </c>
      <c r="Q32" s="89">
        <v>209.6</v>
      </c>
      <c r="R32" s="89">
        <v>202.8</v>
      </c>
      <c r="S32" s="89">
        <v>200.3</v>
      </c>
    </row>
    <row r="33" spans="1:19" ht="15.75" thickBot="1" x14ac:dyDescent="0.3">
      <c r="B33" s="87" t="s">
        <v>71</v>
      </c>
      <c r="C33" s="100">
        <v>9.1999999999999993</v>
      </c>
      <c r="D33" s="100">
        <v>7.6</v>
      </c>
      <c r="E33" s="87"/>
      <c r="F33" s="100">
        <v>8.5</v>
      </c>
      <c r="G33" s="100">
        <v>8.1999999999999993</v>
      </c>
      <c r="H33" s="90">
        <v>12.5</v>
      </c>
      <c r="I33" s="90">
        <v>5.0999999999999996</v>
      </c>
      <c r="J33" s="90"/>
      <c r="K33" s="90">
        <v>9.4</v>
      </c>
      <c r="L33" s="90">
        <v>7.8</v>
      </c>
      <c r="M33" s="90">
        <v>6.5</v>
      </c>
      <c r="N33" s="90">
        <v>11.8</v>
      </c>
      <c r="O33" s="90"/>
      <c r="P33" s="90">
        <v>20.6</v>
      </c>
      <c r="Q33" s="90">
        <v>19.100000000000001</v>
      </c>
      <c r="R33" s="90">
        <v>18.3</v>
      </c>
      <c r="S33" s="90">
        <v>16</v>
      </c>
    </row>
    <row r="34" spans="1:19" x14ac:dyDescent="0.25">
      <c r="B34" s="2" t="s">
        <v>166</v>
      </c>
      <c r="C34" s="103">
        <v>10.6</v>
      </c>
      <c r="D34" s="103">
        <v>3.7</v>
      </c>
      <c r="F34" s="103">
        <v>31.499999999999996</v>
      </c>
      <c r="G34" s="103">
        <v>4.5999999999999996</v>
      </c>
      <c r="H34" s="95">
        <v>10.7</v>
      </c>
      <c r="I34" s="95">
        <v>0.5</v>
      </c>
      <c r="J34" s="95"/>
      <c r="K34" s="95">
        <v>9.9</v>
      </c>
      <c r="L34" s="95">
        <v>5.4</v>
      </c>
      <c r="M34" s="95">
        <v>3.8</v>
      </c>
      <c r="N34" s="95">
        <v>1.6</v>
      </c>
      <c r="O34" s="95"/>
      <c r="P34" s="95">
        <v>2.2000000000000002</v>
      </c>
      <c r="Q34" s="95">
        <v>6.5</v>
      </c>
      <c r="R34" s="95">
        <v>5.2</v>
      </c>
      <c r="S34" s="95">
        <v>2.6</v>
      </c>
    </row>
    <row r="35" spans="1:19" x14ac:dyDescent="0.25">
      <c r="A35" s="7" t="s">
        <v>6</v>
      </c>
      <c r="C35" s="8"/>
      <c r="D35" s="8"/>
      <c r="F35" s="104"/>
      <c r="G35" s="8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ht="15.75" thickBot="1" x14ac:dyDescent="0.3">
      <c r="B36" s="87" t="s">
        <v>111</v>
      </c>
      <c r="C36" s="88">
        <v>73.900000000000006</v>
      </c>
      <c r="D36" s="88">
        <v>73.2</v>
      </c>
      <c r="E36" s="87"/>
      <c r="F36" s="96">
        <v>69.8</v>
      </c>
      <c r="G36" s="96">
        <v>72.400000000000006</v>
      </c>
      <c r="H36" s="88">
        <v>60.9</v>
      </c>
      <c r="I36" s="88">
        <v>50.2</v>
      </c>
      <c r="J36" s="88"/>
      <c r="K36" s="88">
        <v>49</v>
      </c>
      <c r="L36" s="88">
        <v>53.8</v>
      </c>
      <c r="M36" s="88">
        <v>54.2</v>
      </c>
      <c r="N36" s="88">
        <v>54.3</v>
      </c>
      <c r="O36" s="88"/>
      <c r="P36" s="88">
        <v>54.3</v>
      </c>
      <c r="Q36" s="88">
        <v>51.6</v>
      </c>
      <c r="R36" s="88">
        <v>52.9</v>
      </c>
      <c r="S36" s="88">
        <v>50.5</v>
      </c>
    </row>
    <row r="37" spans="1:19" x14ac:dyDescent="0.25">
      <c r="B37" s="2" t="s">
        <v>103</v>
      </c>
      <c r="C37" s="15">
        <v>4.3</v>
      </c>
      <c r="D37" s="15">
        <v>4.4000000000000004</v>
      </c>
      <c r="F37" s="8">
        <v>3.9</v>
      </c>
      <c r="G37" s="8">
        <v>4.5999999999999996</v>
      </c>
      <c r="H37" s="15">
        <v>1.7</v>
      </c>
      <c r="I37" s="15">
        <v>2.2999999999999998</v>
      </c>
      <c r="J37" s="15"/>
      <c r="K37" s="15">
        <v>2.6</v>
      </c>
      <c r="L37" s="15">
        <v>3.2</v>
      </c>
      <c r="M37" s="15">
        <v>0.1</v>
      </c>
      <c r="N37" s="15">
        <v>2.8</v>
      </c>
      <c r="O37" s="15"/>
      <c r="P37" s="15">
        <v>2.7</v>
      </c>
      <c r="Q37" s="15">
        <v>3.6</v>
      </c>
      <c r="R37" s="15">
        <v>4.5</v>
      </c>
      <c r="S37" s="15">
        <v>-1.9</v>
      </c>
    </row>
    <row r="38" spans="1:19" x14ac:dyDescent="0.25">
      <c r="B38" s="2" t="s">
        <v>112</v>
      </c>
      <c r="C38" s="15">
        <v>4.3</v>
      </c>
      <c r="D38" s="15">
        <v>4.4000000000000004</v>
      </c>
      <c r="F38" s="8">
        <v>3.9</v>
      </c>
      <c r="G38" s="8">
        <v>4.5999999999999996</v>
      </c>
      <c r="H38" s="15">
        <v>1.8</v>
      </c>
      <c r="I38" s="15">
        <v>2.2999999999999998</v>
      </c>
      <c r="J38" s="15"/>
      <c r="K38" s="15">
        <v>2.6</v>
      </c>
      <c r="L38" s="15">
        <v>3.2</v>
      </c>
      <c r="M38" s="15">
        <v>1.1000000000000001</v>
      </c>
      <c r="N38" s="15">
        <v>2.8</v>
      </c>
      <c r="O38" s="15"/>
      <c r="P38" s="15">
        <v>2.1</v>
      </c>
      <c r="Q38" s="15">
        <v>3.1</v>
      </c>
      <c r="R38" s="15">
        <v>4</v>
      </c>
      <c r="S38" s="15">
        <v>2.7</v>
      </c>
    </row>
    <row r="39" spans="1:19" ht="15.75" thickBot="1" x14ac:dyDescent="0.3">
      <c r="B39" s="87" t="s">
        <v>82</v>
      </c>
      <c r="C39" s="88">
        <v>5.8</v>
      </c>
      <c r="D39" s="88">
        <v>6</v>
      </c>
      <c r="E39" s="87"/>
      <c r="F39" s="96">
        <v>5.5</v>
      </c>
      <c r="G39" s="96">
        <v>6.3</v>
      </c>
      <c r="H39" s="88">
        <v>3</v>
      </c>
      <c r="I39" s="88">
        <v>4.7</v>
      </c>
      <c r="J39" s="88"/>
      <c r="K39" s="88">
        <v>5.3</v>
      </c>
      <c r="L39" s="88">
        <v>6</v>
      </c>
      <c r="M39" s="88">
        <v>2</v>
      </c>
      <c r="N39" s="88">
        <v>5.2</v>
      </c>
      <c r="O39" s="88"/>
      <c r="P39" s="88">
        <v>3.9</v>
      </c>
      <c r="Q39" s="88">
        <v>6.1</v>
      </c>
      <c r="R39" s="88">
        <v>7.5</v>
      </c>
      <c r="S39" s="88">
        <v>5.4</v>
      </c>
    </row>
    <row r="40" spans="1:19" x14ac:dyDescent="0.25">
      <c r="B40" s="92" t="s">
        <v>113</v>
      </c>
      <c r="C40" s="15">
        <v>137.19999999999999</v>
      </c>
      <c r="D40" s="15">
        <v>143.6</v>
      </c>
      <c r="F40" s="8">
        <v>140.1</v>
      </c>
      <c r="G40" s="8">
        <v>140.69999999999999</v>
      </c>
      <c r="H40" s="15">
        <v>79.5</v>
      </c>
      <c r="I40" s="15">
        <v>64.900000000000006</v>
      </c>
      <c r="J40" s="15"/>
      <c r="K40" s="15">
        <v>48.4</v>
      </c>
      <c r="L40" s="15">
        <v>54.9</v>
      </c>
      <c r="M40" s="15">
        <v>60.5</v>
      </c>
      <c r="N40" s="15">
        <v>64.099999999999994</v>
      </c>
      <c r="O40" s="15"/>
      <c r="P40" s="15">
        <v>60.8</v>
      </c>
      <c r="Q40" s="15">
        <v>56</v>
      </c>
      <c r="R40" s="15">
        <v>55.3</v>
      </c>
      <c r="S40" s="15">
        <v>51.7</v>
      </c>
    </row>
    <row r="41" spans="1:19" ht="15.75" thickBot="1" x14ac:dyDescent="0.3">
      <c r="B41" s="87" t="s">
        <v>71</v>
      </c>
      <c r="C41" s="90">
        <v>12.2</v>
      </c>
      <c r="D41" s="90">
        <v>12.4</v>
      </c>
      <c r="E41" s="87"/>
      <c r="F41" s="100">
        <v>11</v>
      </c>
      <c r="G41" s="100">
        <v>16.7</v>
      </c>
      <c r="H41" s="90">
        <v>10.1</v>
      </c>
      <c r="I41" s="90">
        <v>16.5</v>
      </c>
      <c r="J41" s="90"/>
      <c r="K41" s="90">
        <v>19.899999999999999</v>
      </c>
      <c r="L41" s="90">
        <v>22.5</v>
      </c>
      <c r="M41" s="90">
        <v>6.9</v>
      </c>
      <c r="N41" s="90">
        <v>18</v>
      </c>
      <c r="O41" s="90"/>
      <c r="P41" s="90">
        <v>14.6</v>
      </c>
      <c r="Q41" s="90">
        <v>22.5</v>
      </c>
      <c r="R41" s="90">
        <v>29.8</v>
      </c>
      <c r="S41" s="90">
        <v>20.3</v>
      </c>
    </row>
    <row r="42" spans="1:19" x14ac:dyDescent="0.25">
      <c r="B42" s="2" t="s">
        <v>166</v>
      </c>
      <c r="C42" s="95">
        <v>0.8</v>
      </c>
      <c r="D42" s="95">
        <v>0.9</v>
      </c>
      <c r="F42" s="103">
        <v>0.8999999999999998</v>
      </c>
      <c r="G42" s="103">
        <v>0.6</v>
      </c>
      <c r="H42" s="95">
        <v>0.3</v>
      </c>
      <c r="I42" s="95">
        <v>0.1</v>
      </c>
      <c r="J42" s="95"/>
      <c r="K42" s="95">
        <v>0.2</v>
      </c>
      <c r="L42" s="95">
        <v>0.2</v>
      </c>
      <c r="M42" s="95">
        <v>0.3</v>
      </c>
      <c r="N42" s="95">
        <v>0.2</v>
      </c>
      <c r="O42" s="95"/>
      <c r="P42" s="95">
        <v>0.4</v>
      </c>
      <c r="Q42" s="95">
        <v>0.3</v>
      </c>
      <c r="R42" s="95">
        <v>0.2</v>
      </c>
      <c r="S42" s="95">
        <v>0.2</v>
      </c>
    </row>
    <row r="43" spans="1:19" x14ac:dyDescent="0.25">
      <c r="A43" s="7" t="s">
        <v>8</v>
      </c>
      <c r="C43" s="8"/>
      <c r="D43" s="8"/>
      <c r="F43" s="8"/>
      <c r="G43" s="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ht="15.75" thickBot="1" x14ac:dyDescent="0.3">
      <c r="B44" s="87" t="s">
        <v>111</v>
      </c>
      <c r="C44" s="88">
        <v>37.1</v>
      </c>
      <c r="D44" s="88">
        <v>35.200000000000003</v>
      </c>
      <c r="E44" s="87"/>
      <c r="F44" s="96">
        <v>35.299999999999997</v>
      </c>
      <c r="G44" s="96">
        <v>32.9</v>
      </c>
      <c r="H44" s="88">
        <v>32.299999999999997</v>
      </c>
      <c r="I44" s="88">
        <v>32.6</v>
      </c>
      <c r="J44" s="88"/>
      <c r="K44" s="88">
        <v>33.9</v>
      </c>
      <c r="L44" s="88">
        <v>33.200000000000003</v>
      </c>
      <c r="M44" s="88">
        <v>34.4</v>
      </c>
      <c r="N44" s="88">
        <v>34.6</v>
      </c>
      <c r="O44" s="88"/>
      <c r="P44" s="88">
        <v>35.299999999999997</v>
      </c>
      <c r="Q44" s="88">
        <v>26.2</v>
      </c>
      <c r="R44" s="88">
        <v>23</v>
      </c>
      <c r="S44" s="88">
        <v>21.4</v>
      </c>
    </row>
    <row r="45" spans="1:19" x14ac:dyDescent="0.25">
      <c r="B45" s="2" t="s">
        <v>103</v>
      </c>
      <c r="C45" s="15">
        <v>1.7</v>
      </c>
      <c r="D45" s="15">
        <v>1.5</v>
      </c>
      <c r="F45" s="8">
        <v>1.1000000000000001</v>
      </c>
      <c r="G45" s="8">
        <v>1.3</v>
      </c>
      <c r="H45" s="15">
        <v>1</v>
      </c>
      <c r="I45" s="15">
        <v>1.2</v>
      </c>
      <c r="J45" s="15"/>
      <c r="K45" s="15">
        <v>1</v>
      </c>
      <c r="L45" s="15">
        <v>2.1</v>
      </c>
      <c r="M45" s="15">
        <v>1.4</v>
      </c>
      <c r="N45" s="15">
        <v>1.3</v>
      </c>
      <c r="O45" s="15"/>
      <c r="P45" s="15">
        <v>1.3</v>
      </c>
      <c r="Q45" s="15">
        <v>-0.4</v>
      </c>
      <c r="R45" s="15">
        <v>-0.3</v>
      </c>
      <c r="S45" s="15">
        <v>-0.8</v>
      </c>
    </row>
    <row r="46" spans="1:19" x14ac:dyDescent="0.25">
      <c r="B46" s="2" t="s">
        <v>112</v>
      </c>
      <c r="C46" s="15">
        <v>1.7</v>
      </c>
      <c r="D46" s="15">
        <v>1.5</v>
      </c>
      <c r="F46" s="8">
        <v>1.1000000000000001</v>
      </c>
      <c r="G46" s="8">
        <v>1.3</v>
      </c>
      <c r="H46" s="15">
        <v>1.3</v>
      </c>
      <c r="I46" s="15">
        <v>1.2</v>
      </c>
      <c r="J46" s="15"/>
      <c r="K46" s="15">
        <v>0.9</v>
      </c>
      <c r="L46" s="15">
        <v>1.4</v>
      </c>
      <c r="M46" s="15">
        <v>1.1000000000000001</v>
      </c>
      <c r="N46" s="15">
        <v>1</v>
      </c>
      <c r="O46" s="15"/>
      <c r="P46" s="15">
        <v>1.5</v>
      </c>
      <c r="Q46" s="15">
        <v>0.6</v>
      </c>
      <c r="R46" s="15">
        <v>0.1</v>
      </c>
      <c r="S46" s="15">
        <v>0.1</v>
      </c>
    </row>
    <row r="47" spans="1:19" ht="15.75" thickBot="1" x14ac:dyDescent="0.3">
      <c r="B47" s="87" t="s">
        <v>82</v>
      </c>
      <c r="C47" s="88">
        <v>4.5</v>
      </c>
      <c r="D47" s="88">
        <v>4.2</v>
      </c>
      <c r="E47" s="87"/>
      <c r="F47" s="96">
        <v>3.1</v>
      </c>
      <c r="G47" s="96">
        <v>4</v>
      </c>
      <c r="H47" s="88">
        <v>4.0999999999999996</v>
      </c>
      <c r="I47" s="88">
        <v>3.6</v>
      </c>
      <c r="J47" s="88"/>
      <c r="K47" s="88">
        <v>2.6</v>
      </c>
      <c r="L47" s="88">
        <v>4.2</v>
      </c>
      <c r="M47" s="88">
        <v>3.3</v>
      </c>
      <c r="N47" s="88">
        <v>3</v>
      </c>
      <c r="O47" s="88"/>
      <c r="P47" s="88">
        <v>4.0999999999999996</v>
      </c>
      <c r="Q47" s="88">
        <v>2.4</v>
      </c>
      <c r="R47" s="88">
        <v>0.3</v>
      </c>
      <c r="S47" s="88">
        <v>0.7</v>
      </c>
    </row>
    <row r="48" spans="1:19" x14ac:dyDescent="0.25">
      <c r="B48" s="92" t="s">
        <v>113</v>
      </c>
      <c r="C48" s="15">
        <v>53.3</v>
      </c>
      <c r="D48" s="15">
        <v>53.1</v>
      </c>
      <c r="F48" s="8">
        <v>49.7</v>
      </c>
      <c r="G48" s="8">
        <v>51.7</v>
      </c>
      <c r="H48" s="15">
        <v>45.6</v>
      </c>
      <c r="I48" s="15">
        <v>45</v>
      </c>
      <c r="J48" s="15"/>
      <c r="K48" s="15">
        <v>46</v>
      </c>
      <c r="L48" s="15">
        <v>46.7</v>
      </c>
      <c r="M48" s="15">
        <v>48</v>
      </c>
      <c r="N48" s="15">
        <v>56.6</v>
      </c>
      <c r="O48" s="15"/>
      <c r="P48" s="15">
        <v>57.8</v>
      </c>
      <c r="Q48" s="15">
        <v>59.5</v>
      </c>
      <c r="R48" s="15">
        <v>39.6</v>
      </c>
      <c r="S48" s="15">
        <v>42.9</v>
      </c>
    </row>
    <row r="49" spans="1:19" ht="15.75" thickBot="1" x14ac:dyDescent="0.3">
      <c r="B49" s="87" t="s">
        <v>71</v>
      </c>
      <c r="C49" s="90">
        <v>12.4</v>
      </c>
      <c r="D49" s="90">
        <v>11.6</v>
      </c>
      <c r="E49" s="87"/>
      <c r="F49" s="100">
        <v>8.6</v>
      </c>
      <c r="G49" s="100">
        <v>10.8</v>
      </c>
      <c r="H49" s="90">
        <v>11.6</v>
      </c>
      <c r="I49" s="90">
        <v>10.3</v>
      </c>
      <c r="J49" s="90"/>
      <c r="K49" s="90">
        <v>7.5</v>
      </c>
      <c r="L49" s="90">
        <v>11.8</v>
      </c>
      <c r="M49" s="90">
        <v>8.8000000000000007</v>
      </c>
      <c r="N49" s="90">
        <v>7.3</v>
      </c>
      <c r="O49" s="90"/>
      <c r="P49" s="90">
        <v>10</v>
      </c>
      <c r="Q49" s="90">
        <v>5.0999999999999996</v>
      </c>
      <c r="R49" s="90">
        <v>0.6</v>
      </c>
      <c r="S49" s="90">
        <v>1.3</v>
      </c>
    </row>
    <row r="50" spans="1:19" x14ac:dyDescent="0.25">
      <c r="B50" s="2" t="s">
        <v>166</v>
      </c>
      <c r="C50" s="95">
        <v>0.1</v>
      </c>
      <c r="D50" s="95">
        <v>0.1</v>
      </c>
      <c r="F50" s="103">
        <f>0.128-G50-H50-I50</f>
        <v>2.7999999999999997E-2</v>
      </c>
      <c r="G50" s="103">
        <v>0.1</v>
      </c>
      <c r="H50" s="95">
        <v>0</v>
      </c>
      <c r="I50" s="95">
        <v>0</v>
      </c>
      <c r="J50" s="95"/>
      <c r="K50" s="95"/>
      <c r="L50" s="95">
        <v>0.1</v>
      </c>
      <c r="M50" s="95"/>
      <c r="N50" s="95"/>
      <c r="O50" s="95"/>
      <c r="P50" s="95">
        <v>0.1</v>
      </c>
      <c r="Q50" s="95">
        <v>0.1</v>
      </c>
      <c r="R50" s="95">
        <v>0</v>
      </c>
      <c r="S50" s="95">
        <v>0</v>
      </c>
    </row>
    <row r="51" spans="1:19" x14ac:dyDescent="0.25">
      <c r="A51" s="7" t="s">
        <v>126</v>
      </c>
    </row>
    <row r="52" spans="1:19" x14ac:dyDescent="0.25">
      <c r="B52" s="2" t="s">
        <v>103</v>
      </c>
      <c r="C52" s="15">
        <v>-1.8</v>
      </c>
      <c r="D52" s="15">
        <v>-1.2</v>
      </c>
      <c r="F52" s="8">
        <v>-1.2</v>
      </c>
      <c r="G52" s="8">
        <v>-0.5</v>
      </c>
      <c r="H52" s="15">
        <v>-1.8</v>
      </c>
      <c r="I52" s="15">
        <v>-1.5</v>
      </c>
      <c r="K52" s="15">
        <v>-1.2</v>
      </c>
      <c r="L52" s="15">
        <v>-1</v>
      </c>
      <c r="M52" s="15">
        <v>-1.8</v>
      </c>
      <c r="N52" s="15">
        <v>-1.2</v>
      </c>
      <c r="P52" s="15">
        <v>-1.7</v>
      </c>
      <c r="Q52" s="15">
        <v>-0.8</v>
      </c>
      <c r="R52" s="15">
        <v>-1.5</v>
      </c>
      <c r="S52" s="15">
        <v>-2.4</v>
      </c>
    </row>
    <row r="53" spans="1:19" x14ac:dyDescent="0.25">
      <c r="B53" s="2" t="s">
        <v>112</v>
      </c>
      <c r="C53" s="15">
        <v>-1.8</v>
      </c>
      <c r="D53" s="15">
        <v>-1.2</v>
      </c>
      <c r="F53" s="8">
        <v>-1.2</v>
      </c>
      <c r="G53" s="8">
        <v>-1</v>
      </c>
      <c r="H53" s="15">
        <v>-1.8</v>
      </c>
      <c r="I53" s="15">
        <v>-1.2</v>
      </c>
      <c r="J53" s="15"/>
      <c r="K53" s="15">
        <v>-1.2</v>
      </c>
      <c r="L53" s="15">
        <v>-1</v>
      </c>
      <c r="M53" s="15">
        <v>-1.6</v>
      </c>
      <c r="N53" s="15">
        <v>-1.2</v>
      </c>
      <c r="O53" s="15"/>
      <c r="P53" s="15">
        <v>-1.5</v>
      </c>
      <c r="Q53" s="15">
        <v>-0.7</v>
      </c>
      <c r="R53" s="15">
        <v>-1.5</v>
      </c>
      <c r="S53" s="15">
        <v>-1.9</v>
      </c>
    </row>
    <row r="54" spans="1:19" x14ac:dyDescent="0.25">
      <c r="B54" s="2" t="s">
        <v>166</v>
      </c>
      <c r="C54" s="56"/>
      <c r="D54" s="56">
        <v>0</v>
      </c>
      <c r="F54" s="8">
        <v>0.3</v>
      </c>
      <c r="I54" s="15"/>
      <c r="L54" s="2">
        <v>0.1</v>
      </c>
    </row>
    <row r="55" spans="1:19" x14ac:dyDescent="0.25">
      <c r="A55" s="7" t="s">
        <v>26</v>
      </c>
      <c r="C55" s="8"/>
      <c r="D55" s="8"/>
      <c r="F55" s="8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ht="15.75" thickBot="1" x14ac:dyDescent="0.3">
      <c r="B56" s="87" t="s">
        <v>111</v>
      </c>
      <c r="C56" s="96"/>
      <c r="D56" s="96"/>
      <c r="E56" s="87"/>
      <c r="F56" s="96"/>
      <c r="G56" s="96"/>
      <c r="H56" s="88"/>
      <c r="I56" s="88"/>
      <c r="J56" s="88"/>
      <c r="K56" s="88">
        <v>3.7</v>
      </c>
      <c r="L56" s="88">
        <v>3.3</v>
      </c>
      <c r="M56" s="88">
        <v>3.8</v>
      </c>
      <c r="N56" s="88">
        <v>5.9</v>
      </c>
      <c r="O56" s="88"/>
      <c r="P56" s="88">
        <v>11.8</v>
      </c>
      <c r="Q56" s="88">
        <v>17.2</v>
      </c>
      <c r="R56" s="88">
        <v>29.1</v>
      </c>
      <c r="S56" s="88">
        <v>33.799999999999997</v>
      </c>
    </row>
    <row r="57" spans="1:19" x14ac:dyDescent="0.25">
      <c r="B57" s="2" t="s">
        <v>103</v>
      </c>
      <c r="K57" s="15">
        <v>-6.5</v>
      </c>
      <c r="L57" s="15">
        <v>-1.5</v>
      </c>
      <c r="M57" s="15">
        <v>-8</v>
      </c>
      <c r="N57" s="15">
        <v>-0.1</v>
      </c>
      <c r="P57" s="15">
        <v>-15.7</v>
      </c>
      <c r="Q57" s="15">
        <v>0.4</v>
      </c>
      <c r="R57" s="15">
        <v>3.2</v>
      </c>
      <c r="S57" s="15">
        <v>6.1</v>
      </c>
    </row>
    <row r="58" spans="1:19" x14ac:dyDescent="0.25">
      <c r="B58" s="2" t="s">
        <v>112</v>
      </c>
      <c r="K58" s="15">
        <v>0.2</v>
      </c>
      <c r="L58" s="15">
        <v>0.5</v>
      </c>
      <c r="M58" s="15">
        <v>0</v>
      </c>
      <c r="N58" s="15">
        <v>-0.3</v>
      </c>
      <c r="P58" s="15">
        <v>-1.3</v>
      </c>
      <c r="Q58" s="15">
        <v>0.6</v>
      </c>
      <c r="R58" s="15">
        <v>4.4000000000000004</v>
      </c>
      <c r="S58" s="15">
        <v>6.3</v>
      </c>
    </row>
    <row r="59" spans="1:19" ht="15.75" thickBot="1" x14ac:dyDescent="0.3">
      <c r="B59" s="87" t="s">
        <v>82</v>
      </c>
      <c r="C59" s="96"/>
      <c r="D59" s="96"/>
      <c r="E59" s="87"/>
      <c r="F59" s="96"/>
      <c r="G59" s="96"/>
      <c r="H59" s="88"/>
      <c r="I59" s="88"/>
      <c r="J59" s="88"/>
      <c r="K59" s="88">
        <v>6.2</v>
      </c>
      <c r="L59" s="88">
        <v>16.600000000000001</v>
      </c>
      <c r="M59" s="88">
        <v>-0.7</v>
      </c>
      <c r="N59" s="88">
        <v>-5.8</v>
      </c>
      <c r="O59" s="88"/>
      <c r="P59" s="88">
        <v>-11</v>
      </c>
      <c r="Q59" s="88">
        <v>3.5</v>
      </c>
      <c r="R59" s="88">
        <v>15</v>
      </c>
      <c r="S59" s="88">
        <v>18.600000000000001</v>
      </c>
    </row>
    <row r="60" spans="1:19" x14ac:dyDescent="0.25">
      <c r="C60" s="8"/>
      <c r="D60" s="8"/>
      <c r="F60" s="8"/>
      <c r="G60" s="8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73C4-9B83-4C9C-8079-A09E28ED1D64}">
  <dimension ref="B1:V102"/>
  <sheetViews>
    <sheetView topLeftCell="A15" workbookViewId="0">
      <selection activeCell="F31" sqref="F31"/>
    </sheetView>
  </sheetViews>
  <sheetFormatPr defaultRowHeight="15" x14ac:dyDescent="0.25"/>
  <cols>
    <col min="1" max="1" width="2.42578125" customWidth="1"/>
    <col min="2" max="2" width="3.7109375" customWidth="1"/>
    <col min="3" max="3" width="55" bestFit="1" customWidth="1"/>
    <col min="4" max="4" width="10.42578125" customWidth="1"/>
    <col min="5" max="5" width="4" customWidth="1"/>
    <col min="6" max="10" width="10.42578125" customWidth="1"/>
    <col min="11" max="11" width="5.140625" style="10" customWidth="1"/>
    <col min="12" max="16" width="10.42578125" customWidth="1"/>
    <col min="17" max="17" width="5.140625" style="10" customWidth="1"/>
    <col min="18" max="18" width="54.28515625" customWidth="1"/>
    <col min="19" max="19" width="6.7109375" customWidth="1"/>
    <col min="20" max="21" width="10.85546875" customWidth="1"/>
  </cols>
  <sheetData>
    <row r="1" spans="2:22" x14ac:dyDescent="0.25">
      <c r="C1" s="10"/>
      <c r="S1" s="1" t="s">
        <v>150</v>
      </c>
      <c r="T1" s="1"/>
      <c r="V1" s="27" t="s">
        <v>155</v>
      </c>
    </row>
    <row r="2" spans="2:22" x14ac:dyDescent="0.25">
      <c r="C2" s="10"/>
    </row>
    <row r="3" spans="2:22" x14ac:dyDescent="0.25">
      <c r="B3" s="1" t="s">
        <v>4</v>
      </c>
      <c r="D3" s="44" t="s">
        <v>55</v>
      </c>
      <c r="E3" s="45"/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6" t="s">
        <v>22</v>
      </c>
      <c r="L3" s="44" t="s">
        <v>65</v>
      </c>
      <c r="M3" s="44" t="s">
        <v>64</v>
      </c>
      <c r="N3" s="44" t="s">
        <v>63</v>
      </c>
      <c r="O3" s="44" t="s">
        <v>62</v>
      </c>
      <c r="P3" s="44" t="s">
        <v>61</v>
      </c>
      <c r="Q3" s="46" t="s">
        <v>22</v>
      </c>
      <c r="T3" s="44" t="s">
        <v>156</v>
      </c>
      <c r="U3" s="44" t="s">
        <v>149</v>
      </c>
      <c r="V3" s="10"/>
    </row>
    <row r="4" spans="2:22" ht="15.75" thickBot="1" x14ac:dyDescent="0.3">
      <c r="C4" s="40" t="s">
        <v>102</v>
      </c>
      <c r="D4" s="40">
        <v>132.69999999999999</v>
      </c>
      <c r="E4" s="40"/>
      <c r="F4" s="40">
        <v>132.19999999999999</v>
      </c>
      <c r="G4" s="47">
        <v>130</v>
      </c>
      <c r="H4" s="40">
        <v>132.6</v>
      </c>
      <c r="I4" s="40">
        <v>141.6</v>
      </c>
      <c r="J4" s="47">
        <v>536.4</v>
      </c>
      <c r="K4" s="77"/>
      <c r="L4" s="40">
        <v>152.9</v>
      </c>
      <c r="M4" s="40">
        <v>142.80000000000001</v>
      </c>
      <c r="N4" s="40">
        <v>136.19999999999999</v>
      </c>
      <c r="O4" s="40">
        <v>128.80000000000001</v>
      </c>
      <c r="P4" s="47">
        <v>560.70000000000005</v>
      </c>
      <c r="Q4" s="77"/>
      <c r="R4" s="21" t="s">
        <v>76</v>
      </c>
      <c r="S4" s="21"/>
      <c r="T4" s="69">
        <f>G4+H4+I4</f>
        <v>404.20000000000005</v>
      </c>
      <c r="U4" s="69">
        <f>H4+I4</f>
        <v>274.2</v>
      </c>
      <c r="V4" s="10" t="s">
        <v>157</v>
      </c>
    </row>
    <row r="5" spans="2:22" x14ac:dyDescent="0.25">
      <c r="C5" s="39" t="s">
        <v>103</v>
      </c>
      <c r="D5" s="13" t="e">
        <f>ROUND((#REF!/1000),1)</f>
        <v>#REF!</v>
      </c>
      <c r="E5" s="13"/>
      <c r="F5" s="13" t="e">
        <f>ROUND((#REF!/1000),1)</f>
        <v>#REF!</v>
      </c>
      <c r="G5" s="13" t="e">
        <f>ROUND((#REF!/1000),1)</f>
        <v>#REF!</v>
      </c>
      <c r="H5" s="13" t="e">
        <f>ROUND((#REF!/1000),1)</f>
        <v>#REF!</v>
      </c>
      <c r="I5" s="13" t="e">
        <f>ROUND((#REF!/1000),1)</f>
        <v>#REF!</v>
      </c>
      <c r="J5" s="13" t="e">
        <f>SUM(F5:I5)</f>
        <v>#REF!</v>
      </c>
      <c r="K5" s="37" t="e">
        <f>J5-#REF!</f>
        <v>#REF!</v>
      </c>
      <c r="L5" s="13" t="e">
        <f>ROUND((#REF!/1000),1)</f>
        <v>#REF!</v>
      </c>
      <c r="M5" s="13" t="e">
        <f>ROUND((#REF!/1000),1)</f>
        <v>#REF!</v>
      </c>
      <c r="N5" s="13" t="e">
        <f>ROUND((#REF!/1000),1)</f>
        <v>#REF!</v>
      </c>
      <c r="O5" s="13" t="e">
        <f>ROUND((#REF!/1000),1)</f>
        <v>#REF!</v>
      </c>
      <c r="P5" s="13" t="e">
        <f>SUM(L5:O5)</f>
        <v>#REF!</v>
      </c>
      <c r="Q5" s="37" t="e">
        <f>P5-#REF!</f>
        <v>#REF!</v>
      </c>
      <c r="R5" s="21" t="s">
        <v>77</v>
      </c>
      <c r="S5" s="21"/>
      <c r="T5" s="70" t="e">
        <f>G5+H5+I5</f>
        <v>#REF!</v>
      </c>
      <c r="U5" s="70" t="e">
        <f>H5+I5</f>
        <v>#REF!</v>
      </c>
      <c r="V5" s="10" t="s">
        <v>151</v>
      </c>
    </row>
    <row r="6" spans="2:22" x14ac:dyDescent="0.25">
      <c r="C6" s="58" t="s">
        <v>153</v>
      </c>
      <c r="D6" s="13" t="e">
        <f>#REF!/1000</f>
        <v>#REF!</v>
      </c>
      <c r="E6" s="39"/>
      <c r="F6" s="37" t="e">
        <f>#REF!/1000+0.1</f>
        <v>#REF!</v>
      </c>
      <c r="G6" s="13" t="e">
        <f>#REF!/1000</f>
        <v>#REF!</v>
      </c>
      <c r="H6" s="13" t="e">
        <f>#REF!/1000</f>
        <v>#REF!</v>
      </c>
      <c r="I6" s="14" t="e">
        <f>#REF!/1000</f>
        <v>#REF!</v>
      </c>
      <c r="J6" s="13" t="e">
        <f>#REF!/1000</f>
        <v>#REF!</v>
      </c>
      <c r="K6" s="37" t="e">
        <f>J6-#REF!</f>
        <v>#REF!</v>
      </c>
      <c r="L6" s="14" t="e">
        <f>#REF!/1000</f>
        <v>#REF!</v>
      </c>
      <c r="M6" s="14" t="e">
        <f>#REF!/1000</f>
        <v>#REF!</v>
      </c>
      <c r="N6" s="13" t="e">
        <f>#REF!/1000</f>
        <v>#REF!</v>
      </c>
      <c r="O6" s="13" t="e">
        <f>#REF!/1000</f>
        <v>#REF!</v>
      </c>
      <c r="P6" s="13" t="e">
        <f>#REF!/1000</f>
        <v>#REF!</v>
      </c>
      <c r="Q6" s="58"/>
      <c r="R6" s="59" t="s">
        <v>154</v>
      </c>
      <c r="S6" s="21"/>
      <c r="T6" s="70" t="e">
        <f>G6+H6+I6</f>
        <v>#REF!</v>
      </c>
      <c r="U6" s="70" t="e">
        <f>H6+I6</f>
        <v>#REF!</v>
      </c>
      <c r="V6" s="10" t="s">
        <v>151</v>
      </c>
    </row>
    <row r="7" spans="2:22" x14ac:dyDescent="0.25">
      <c r="C7" s="39" t="s">
        <v>104</v>
      </c>
      <c r="D7" s="13" t="e">
        <f>#REF!/1000</f>
        <v>#REF!</v>
      </c>
      <c r="E7" s="39"/>
      <c r="F7" s="13" t="e">
        <f>#REF!/1000</f>
        <v>#REF!</v>
      </c>
      <c r="G7" s="13" t="e">
        <f>#REF!/1000</f>
        <v>#REF!</v>
      </c>
      <c r="H7" s="13" t="e">
        <f>#REF!/1000</f>
        <v>#REF!</v>
      </c>
      <c r="I7" s="37" t="e">
        <f>#REF!/1000</f>
        <v>#REF!</v>
      </c>
      <c r="J7" s="37" t="e">
        <f>#REF!/1000</f>
        <v>#REF!</v>
      </c>
      <c r="K7" s="37" t="e">
        <f>J7-#REF!</f>
        <v>#REF!</v>
      </c>
      <c r="L7" s="13" t="e">
        <f>#REF!/1000</f>
        <v>#REF!</v>
      </c>
      <c r="M7" s="13" t="e">
        <f>#REF!/1000</f>
        <v>#REF!</v>
      </c>
      <c r="N7" s="13" t="e">
        <f>#REF!/1000</f>
        <v>#REF!</v>
      </c>
      <c r="O7" s="13" t="e">
        <f>#REF!/1000</f>
        <v>#REF!</v>
      </c>
      <c r="P7" s="13" t="e">
        <f>#REF!/1000</f>
        <v>#REF!</v>
      </c>
      <c r="Q7" s="58"/>
      <c r="R7" s="21" t="s">
        <v>79</v>
      </c>
      <c r="S7" s="21"/>
      <c r="T7" s="70" t="e">
        <f>G7+H7+I7</f>
        <v>#REF!</v>
      </c>
      <c r="U7" s="70" t="e">
        <f>H7+I7</f>
        <v>#REF!</v>
      </c>
      <c r="V7" s="10" t="s">
        <v>151</v>
      </c>
    </row>
    <row r="8" spans="2:22" x14ac:dyDescent="0.25">
      <c r="C8" s="39" t="s">
        <v>105</v>
      </c>
      <c r="D8" s="13" t="e">
        <f>#REF!/1000</f>
        <v>#REF!</v>
      </c>
      <c r="E8" s="39"/>
      <c r="F8" s="13" t="e">
        <f>#REF!/1000</f>
        <v>#REF!</v>
      </c>
      <c r="G8" s="13" t="e">
        <f>#REF!/1000</f>
        <v>#REF!</v>
      </c>
      <c r="H8" s="13" t="e">
        <f>#REF!/1000</f>
        <v>#REF!</v>
      </c>
      <c r="I8" s="37" t="e">
        <f>#REF!/1000</f>
        <v>#REF!</v>
      </c>
      <c r="J8" s="37" t="e">
        <f>#REF!/1000</f>
        <v>#REF!</v>
      </c>
      <c r="K8" s="37" t="e">
        <f>J8-#REF!</f>
        <v>#REF!</v>
      </c>
      <c r="L8" s="13" t="e">
        <f>#REF!/1000</f>
        <v>#REF!</v>
      </c>
      <c r="M8" s="13" t="e">
        <f>#REF!/1000</f>
        <v>#REF!</v>
      </c>
      <c r="N8" s="13" t="e">
        <f>#REF!/1000</f>
        <v>#REF!</v>
      </c>
      <c r="O8" s="13" t="e">
        <f>#REF!/1000</f>
        <v>#REF!</v>
      </c>
      <c r="P8" s="13" t="e">
        <f>#REF!/1000</f>
        <v>#REF!</v>
      </c>
      <c r="Q8" s="58"/>
      <c r="R8" s="21" t="s">
        <v>78</v>
      </c>
      <c r="S8" s="21"/>
      <c r="T8" s="70" t="e">
        <f>G8+H8+I8</f>
        <v>#REF!</v>
      </c>
      <c r="U8" s="70" t="e">
        <f>H8+I8</f>
        <v>#REF!</v>
      </c>
      <c r="V8" s="10" t="s">
        <v>151</v>
      </c>
    </row>
    <row r="9" spans="2:22" ht="15.75" thickBot="1" x14ac:dyDescent="0.3">
      <c r="C9" s="40" t="s">
        <v>81</v>
      </c>
      <c r="D9" s="43" t="e">
        <f>D8/D4*100</f>
        <v>#REF!</v>
      </c>
      <c r="E9" s="43"/>
      <c r="F9" s="43" t="e">
        <f>F8/F4*100</f>
        <v>#REF!</v>
      </c>
      <c r="G9" s="43" t="e">
        <f>G8/G4*100</f>
        <v>#REF!</v>
      </c>
      <c r="H9" s="43" t="e">
        <f>H8/H4*100</f>
        <v>#REF!</v>
      </c>
      <c r="I9" s="55" t="e">
        <f>I8/I4*100</f>
        <v>#REF!</v>
      </c>
      <c r="J9" s="55" t="e">
        <f>J8/J4*100</f>
        <v>#REF!</v>
      </c>
      <c r="K9" s="55"/>
      <c r="L9" s="43" t="e">
        <f>L8/L4*100</f>
        <v>#REF!</v>
      </c>
      <c r="M9" s="43" t="e">
        <f>M8/M4*100</f>
        <v>#REF!</v>
      </c>
      <c r="N9" s="43" t="e">
        <f>N8/N4*100</f>
        <v>#REF!</v>
      </c>
      <c r="O9" s="43" t="e">
        <f>O8/O4*100</f>
        <v>#REF!</v>
      </c>
      <c r="P9" s="43" t="e">
        <f>P8/P4*100</f>
        <v>#REF!</v>
      </c>
      <c r="Q9" s="55"/>
      <c r="R9" s="21" t="s">
        <v>80</v>
      </c>
      <c r="S9" s="21"/>
      <c r="T9" s="71" t="e">
        <f>T8/T4*100</f>
        <v>#REF!</v>
      </c>
      <c r="U9" s="71" t="e">
        <f>U8/U4*100</f>
        <v>#REF!</v>
      </c>
      <c r="V9" s="10" t="s">
        <v>152</v>
      </c>
    </row>
    <row r="10" spans="2:22" x14ac:dyDescent="0.25">
      <c r="C10" s="39" t="s">
        <v>106</v>
      </c>
      <c r="D10" s="41">
        <v>-6</v>
      </c>
      <c r="E10" s="41"/>
      <c r="F10" s="41">
        <v>-3.8</v>
      </c>
      <c r="G10" s="41">
        <v>3.9</v>
      </c>
      <c r="H10" s="41">
        <v>-5.7</v>
      </c>
      <c r="I10" s="41">
        <v>7.2</v>
      </c>
      <c r="J10" s="42">
        <f>SUM(F10:I10)</f>
        <v>1.6000000000000005</v>
      </c>
      <c r="K10" s="78"/>
      <c r="L10" s="41">
        <v>-5.4</v>
      </c>
      <c r="M10" s="41">
        <v>9.4</v>
      </c>
      <c r="N10" s="41">
        <v>9.6999999999999993</v>
      </c>
      <c r="O10" s="41">
        <v>7</v>
      </c>
      <c r="P10" s="42">
        <f>SUM(L10:O10)</f>
        <v>20.7</v>
      </c>
      <c r="Q10" s="78"/>
      <c r="R10" s="21" t="s">
        <v>83</v>
      </c>
      <c r="S10" s="21"/>
      <c r="T10" s="72">
        <f t="shared" ref="T10:T15" si="0">G10+H10+I10</f>
        <v>5.4</v>
      </c>
      <c r="U10" s="72">
        <f t="shared" ref="U10:U15" si="1">H10+I10</f>
        <v>1.5</v>
      </c>
      <c r="V10" s="10" t="s">
        <v>151</v>
      </c>
    </row>
    <row r="11" spans="2:22" ht="15.75" thickBot="1" x14ac:dyDescent="0.3">
      <c r="C11" s="40" t="s">
        <v>107</v>
      </c>
      <c r="D11" s="43" t="e">
        <f>#REF!/1000</f>
        <v>#REF!</v>
      </c>
      <c r="E11" s="43"/>
      <c r="F11" s="43" t="e">
        <f>#REF!/1000</f>
        <v>#REF!</v>
      </c>
      <c r="G11" s="43" t="e">
        <f>#REF!/1000</f>
        <v>#REF!</v>
      </c>
      <c r="H11" s="43" t="e">
        <f>#REF!/1000</f>
        <v>#REF!</v>
      </c>
      <c r="I11" s="43" t="e">
        <f>#REF!/1000</f>
        <v>#REF!</v>
      </c>
      <c r="J11" s="43" t="e">
        <f>#REF!/1000</f>
        <v>#REF!</v>
      </c>
      <c r="K11" s="55"/>
      <c r="L11" s="43">
        <v>8.9</v>
      </c>
      <c r="M11" s="43">
        <v>9.9</v>
      </c>
      <c r="N11" s="43">
        <v>10.3</v>
      </c>
      <c r="O11" s="43">
        <v>6.4</v>
      </c>
      <c r="P11" s="43">
        <v>35.5</v>
      </c>
      <c r="Q11" s="55"/>
      <c r="R11" s="21" t="s">
        <v>84</v>
      </c>
      <c r="S11" s="21"/>
      <c r="T11" s="71" t="e">
        <f t="shared" si="0"/>
        <v>#REF!</v>
      </c>
      <c r="U11" s="71" t="e">
        <f t="shared" si="1"/>
        <v>#REF!</v>
      </c>
      <c r="V11" s="10" t="s">
        <v>151</v>
      </c>
    </row>
    <row r="12" spans="2:22" x14ac:dyDescent="0.25">
      <c r="C12" s="39" t="s">
        <v>122</v>
      </c>
      <c r="D12" s="39">
        <v>-0.16</v>
      </c>
      <c r="E12" s="39"/>
      <c r="F12" s="39">
        <v>-0.13</v>
      </c>
      <c r="G12" s="39">
        <v>0.1</v>
      </c>
      <c r="H12" s="39">
        <v>-0.19</v>
      </c>
      <c r="I12" s="39">
        <v>0.21</v>
      </c>
      <c r="J12" s="39">
        <f>SUM(F12:I12)</f>
        <v>-1.0000000000000009E-2</v>
      </c>
      <c r="K12" s="58"/>
      <c r="L12" s="39">
        <v>-0.21</v>
      </c>
      <c r="M12" s="39">
        <v>0.3</v>
      </c>
      <c r="N12" s="39">
        <v>0.31</v>
      </c>
      <c r="O12" s="39">
        <v>0.21</v>
      </c>
      <c r="P12" s="39">
        <f>SUM(L12:O12)</f>
        <v>0.61</v>
      </c>
      <c r="Q12" s="58"/>
      <c r="R12" s="21" t="s">
        <v>85</v>
      </c>
      <c r="S12" s="21"/>
      <c r="T12" s="23">
        <f t="shared" si="0"/>
        <v>0.12</v>
      </c>
      <c r="U12" s="23">
        <f t="shared" si="1"/>
        <v>1.999999999999999E-2</v>
      </c>
      <c r="V12" s="10" t="s">
        <v>151</v>
      </c>
    </row>
    <row r="13" spans="2:22" ht="15.75" thickBot="1" x14ac:dyDescent="0.3">
      <c r="C13" s="40" t="s">
        <v>123</v>
      </c>
      <c r="D13" s="49" t="e">
        <f>#REF!</f>
        <v>#REF!</v>
      </c>
      <c r="E13" s="49"/>
      <c r="F13" s="49" t="e">
        <f>#REF!</f>
        <v>#REF!</v>
      </c>
      <c r="G13" s="49" t="e">
        <f>#REF!</f>
        <v>#REF!</v>
      </c>
      <c r="H13" s="49" t="e">
        <f>#REF!</f>
        <v>#REF!</v>
      </c>
      <c r="I13" s="49" t="e">
        <f>#REF!</f>
        <v>#REF!</v>
      </c>
      <c r="J13" s="49" t="e">
        <f>#REF!</f>
        <v>#REF!</v>
      </c>
      <c r="K13" s="79"/>
      <c r="L13" s="49">
        <v>0.25</v>
      </c>
      <c r="M13" s="49">
        <v>0.32</v>
      </c>
      <c r="N13" s="49">
        <v>0.33</v>
      </c>
      <c r="O13" s="49">
        <v>0.19</v>
      </c>
      <c r="P13" s="49">
        <v>1.08</v>
      </c>
      <c r="Q13" s="79"/>
      <c r="R13" s="21" t="s">
        <v>86</v>
      </c>
      <c r="S13" s="21"/>
      <c r="T13" s="73" t="e">
        <f t="shared" si="0"/>
        <v>#REF!</v>
      </c>
      <c r="U13" s="73" t="e">
        <f t="shared" si="1"/>
        <v>#REF!</v>
      </c>
      <c r="V13" s="10" t="s">
        <v>151</v>
      </c>
    </row>
    <row r="14" spans="2:22" x14ac:dyDescent="0.25">
      <c r="C14" s="39" t="s">
        <v>108</v>
      </c>
      <c r="D14" s="13">
        <v>-3.5</v>
      </c>
      <c r="E14" s="13"/>
      <c r="F14" s="13">
        <v>0.3</v>
      </c>
      <c r="G14" s="14">
        <v>12</v>
      </c>
      <c r="H14" s="13">
        <v>5.9</v>
      </c>
      <c r="I14" s="13">
        <v>9.1</v>
      </c>
      <c r="J14" s="13">
        <v>27.3</v>
      </c>
      <c r="K14" s="37"/>
      <c r="L14" s="13">
        <v>16.5</v>
      </c>
      <c r="M14" s="13">
        <v>-9.6999999999999993</v>
      </c>
      <c r="N14" s="13">
        <v>13.8</v>
      </c>
      <c r="O14" s="13">
        <v>13.8</v>
      </c>
      <c r="P14" s="13">
        <v>34.4</v>
      </c>
      <c r="Q14" s="37"/>
      <c r="R14" s="21" t="s">
        <v>87</v>
      </c>
      <c r="S14" s="21"/>
      <c r="T14" s="70">
        <f t="shared" si="0"/>
        <v>27</v>
      </c>
      <c r="U14" s="70">
        <f t="shared" si="1"/>
        <v>15</v>
      </c>
      <c r="V14" s="10" t="s">
        <v>151</v>
      </c>
    </row>
    <row r="15" spans="2:22" ht="15.75" thickBot="1" x14ac:dyDescent="0.3">
      <c r="C15" s="40" t="s">
        <v>124</v>
      </c>
      <c r="D15" s="43" t="e">
        <f>D14/#REF!*1000000</f>
        <v>#REF!</v>
      </c>
      <c r="E15" s="43"/>
      <c r="F15" s="43" t="e">
        <f>F14/#REF!*1000000</f>
        <v>#REF!</v>
      </c>
      <c r="G15" s="43" t="e">
        <f>G14/#REF!*1000000</f>
        <v>#REF!</v>
      </c>
      <c r="H15" s="43" t="e">
        <f>H14/#REF!*1000000</f>
        <v>#REF!</v>
      </c>
      <c r="I15" s="43" t="e">
        <f>I14/#REF!*1000000</f>
        <v>#REF!</v>
      </c>
      <c r="J15" s="43" t="e">
        <f>J14/#REF!*1000000</f>
        <v>#REF!</v>
      </c>
      <c r="K15" s="55"/>
      <c r="L15" s="43" t="e">
        <f>L14/#REF!*1000000</f>
        <v>#REF!</v>
      </c>
      <c r="M15" s="43" t="e">
        <f>M14/#REF!*1000000</f>
        <v>#REF!</v>
      </c>
      <c r="N15" s="43" t="e">
        <f>N14/#REF!*1000000</f>
        <v>#REF!</v>
      </c>
      <c r="O15" s="43" t="e">
        <f>O14/#REF!*1000000</f>
        <v>#REF!</v>
      </c>
      <c r="P15" s="43" t="e">
        <f>P14/#REF!*1000000</f>
        <v>#REF!</v>
      </c>
      <c r="Q15" s="55"/>
      <c r="R15" s="21" t="s">
        <v>88</v>
      </c>
      <c r="S15" s="21"/>
      <c r="T15" s="71" t="e">
        <f t="shared" si="0"/>
        <v>#REF!</v>
      </c>
      <c r="U15" s="71" t="e">
        <f t="shared" si="1"/>
        <v>#REF!</v>
      </c>
      <c r="V15" s="10" t="s">
        <v>151</v>
      </c>
    </row>
    <row r="16" spans="2:22" x14ac:dyDescent="0.25">
      <c r="R16" s="21"/>
      <c r="S16" s="21"/>
      <c r="T16" s="23"/>
      <c r="U16" s="23"/>
      <c r="V16" s="10"/>
    </row>
    <row r="17" spans="2:22" x14ac:dyDescent="0.25">
      <c r="C17" s="39" t="s">
        <v>109</v>
      </c>
      <c r="D17" s="13" t="e">
        <f>#REF!/1000</f>
        <v>#REF!</v>
      </c>
      <c r="E17" s="13"/>
      <c r="F17" s="13" t="e">
        <f>#REF!/1000</f>
        <v>#REF!</v>
      </c>
      <c r="G17" s="13" t="e">
        <f>#REF!/1000</f>
        <v>#REF!</v>
      </c>
      <c r="H17" s="13" t="e">
        <f>#REF!/1000</f>
        <v>#REF!</v>
      </c>
      <c r="I17" s="13" t="e">
        <f>#REF!/1000</f>
        <v>#REF!</v>
      </c>
      <c r="J17" s="13" t="e">
        <f>#REF!/1000</f>
        <v>#REF!</v>
      </c>
      <c r="K17" s="37"/>
      <c r="L17" s="13" t="e">
        <f>#REF!/1000</f>
        <v>#REF!</v>
      </c>
      <c r="M17" s="13" t="e">
        <f>#REF!/1000</f>
        <v>#REF!</v>
      </c>
      <c r="N17" s="13" t="e">
        <f>#REF!/1000</f>
        <v>#REF!</v>
      </c>
      <c r="O17" s="13" t="e">
        <f>#REF!/1000</f>
        <v>#REF!</v>
      </c>
      <c r="P17" s="13" t="e">
        <f>#REF!/1000</f>
        <v>#REF!</v>
      </c>
      <c r="Q17" s="37"/>
      <c r="R17" s="21" t="s">
        <v>90</v>
      </c>
      <c r="S17" s="21"/>
      <c r="T17" s="70" t="e">
        <f>G17</f>
        <v>#REF!</v>
      </c>
      <c r="U17" s="70" t="e">
        <f>H17</f>
        <v>#REF!</v>
      </c>
      <c r="V17" s="10" t="s">
        <v>158</v>
      </c>
    </row>
    <row r="18" spans="2:22" ht="15.75" thickBot="1" x14ac:dyDescent="0.3">
      <c r="C18" s="48" t="s">
        <v>68</v>
      </c>
      <c r="D18" s="54" t="e">
        <f>#REF!*100</f>
        <v>#REF!</v>
      </c>
      <c r="E18" s="43"/>
      <c r="F18" s="61" t="e">
        <f>#REF!*100</f>
        <v>#REF!</v>
      </c>
      <c r="G18" s="54" t="e">
        <f>#REF!*100</f>
        <v>#REF!</v>
      </c>
      <c r="H18" s="54" t="e">
        <f>#REF!*100</f>
        <v>#REF!</v>
      </c>
      <c r="I18" s="61" t="e">
        <f>#REF!*100</f>
        <v>#REF!</v>
      </c>
      <c r="J18" s="61" t="e">
        <f>#REF!*100</f>
        <v>#REF!</v>
      </c>
      <c r="K18" s="61"/>
      <c r="L18" s="54" t="e">
        <f>#REF!*100</f>
        <v>#REF!</v>
      </c>
      <c r="M18" s="54" t="e">
        <f>#REF!*100</f>
        <v>#REF!</v>
      </c>
      <c r="N18" s="54" t="e">
        <f>#REF!*100</f>
        <v>#REF!</v>
      </c>
      <c r="O18" s="61" t="e">
        <f>#REF!*100</f>
        <v>#REF!</v>
      </c>
      <c r="P18" s="54" t="e">
        <f>#REF!*100</f>
        <v>#REF!</v>
      </c>
      <c r="Q18" s="61"/>
      <c r="R18" s="21" t="s">
        <v>91</v>
      </c>
      <c r="S18" s="21"/>
      <c r="T18" s="74">
        <v>8.6470415873408761</v>
      </c>
      <c r="U18" s="74">
        <v>8.0618443414826757</v>
      </c>
      <c r="V18" s="57" t="s">
        <v>159</v>
      </c>
    </row>
    <row r="19" spans="2:22" x14ac:dyDescent="0.25">
      <c r="C19" s="34" t="s">
        <v>67</v>
      </c>
      <c r="D19" s="13" t="e">
        <f>#REF!*100</f>
        <v>#REF!</v>
      </c>
      <c r="E19" s="13"/>
      <c r="F19" s="13" t="e">
        <f>#REF!*100</f>
        <v>#REF!</v>
      </c>
      <c r="G19" s="13" t="e">
        <f>#REF!*100</f>
        <v>#REF!</v>
      </c>
      <c r="H19" s="13" t="e">
        <f>#REF!*100</f>
        <v>#REF!</v>
      </c>
      <c r="I19" s="13" t="e">
        <f>#REF!*100</f>
        <v>#REF!</v>
      </c>
      <c r="J19" s="13" t="e">
        <f>#REF!*100</f>
        <v>#REF!</v>
      </c>
      <c r="K19" s="37"/>
      <c r="L19" s="13" t="e">
        <f>#REF!*100</f>
        <v>#REF!</v>
      </c>
      <c r="M19" s="13" t="e">
        <f>#REF!*100</f>
        <v>#REF!</v>
      </c>
      <c r="N19" s="13" t="e">
        <f>#REF!*100</f>
        <v>#REF!</v>
      </c>
      <c r="O19" s="13" t="e">
        <f>#REF!*100</f>
        <v>#REF!</v>
      </c>
      <c r="P19" s="13" t="e">
        <f>#REF!*100</f>
        <v>#REF!</v>
      </c>
      <c r="Q19" s="37"/>
      <c r="R19" s="21" t="s">
        <v>93</v>
      </c>
      <c r="S19" s="21"/>
      <c r="T19" s="70"/>
      <c r="U19" s="70"/>
      <c r="V19" s="10" t="s">
        <v>160</v>
      </c>
    </row>
    <row r="20" spans="2:22" ht="15.75" thickBot="1" x14ac:dyDescent="0.3">
      <c r="C20" s="48" t="s">
        <v>69</v>
      </c>
      <c r="D20" s="43">
        <v>4.9000000000000004</v>
      </c>
      <c r="E20" s="43"/>
      <c r="F20" s="52">
        <v>9.1</v>
      </c>
      <c r="G20" s="52">
        <v>14.3</v>
      </c>
      <c r="H20" s="52">
        <v>4.8</v>
      </c>
      <c r="I20" s="52">
        <v>18.3</v>
      </c>
      <c r="J20" s="52">
        <v>11.9</v>
      </c>
      <c r="K20" s="55"/>
      <c r="L20" s="52">
        <v>25.4</v>
      </c>
      <c r="M20" s="52">
        <v>28.1</v>
      </c>
      <c r="N20" s="52">
        <v>33.6</v>
      </c>
      <c r="O20" s="52">
        <v>13.1</v>
      </c>
      <c r="P20" s="52">
        <v>28.7</v>
      </c>
      <c r="Q20" s="55"/>
      <c r="R20" s="21" t="s">
        <v>92</v>
      </c>
      <c r="S20" s="21"/>
      <c r="T20" s="75">
        <v>12.3</v>
      </c>
      <c r="U20" s="75">
        <v>11.8</v>
      </c>
      <c r="V20" s="10" t="s">
        <v>161</v>
      </c>
    </row>
    <row r="21" spans="2:22" x14ac:dyDescent="0.25">
      <c r="C21" s="39" t="s">
        <v>125</v>
      </c>
      <c r="D21" s="39">
        <v>4.7699999999999996</v>
      </c>
      <c r="E21" s="39"/>
      <c r="F21" s="39">
        <v>4.47</v>
      </c>
      <c r="G21" s="39">
        <v>4.67</v>
      </c>
      <c r="H21" s="39">
        <v>4.51</v>
      </c>
      <c r="I21" s="39">
        <v>4.71</v>
      </c>
      <c r="J21" s="39">
        <f>F21</f>
        <v>4.47</v>
      </c>
      <c r="K21" s="58"/>
      <c r="L21" s="39">
        <v>4.58</v>
      </c>
      <c r="M21" s="39">
        <v>5.24</v>
      </c>
      <c r="N21" s="39">
        <v>4.99</v>
      </c>
      <c r="O21" s="39">
        <v>4.28</v>
      </c>
      <c r="P21" s="39">
        <f>L21</f>
        <v>4.58</v>
      </c>
      <c r="Q21" s="58"/>
      <c r="R21" s="21" t="s">
        <v>94</v>
      </c>
      <c r="S21" s="21"/>
      <c r="T21" s="76">
        <f>G21</f>
        <v>4.67</v>
      </c>
      <c r="U21" s="76">
        <f>H21</f>
        <v>4.51</v>
      </c>
      <c r="V21" s="10" t="s">
        <v>158</v>
      </c>
    </row>
    <row r="22" spans="2:22" x14ac:dyDescent="0.25">
      <c r="C22" s="39" t="s">
        <v>66</v>
      </c>
      <c r="D22" s="13">
        <v>38.610022336029346</v>
      </c>
      <c r="E22" s="39"/>
      <c r="F22" s="13">
        <v>34.417949865006364</v>
      </c>
      <c r="G22" s="13">
        <v>35.758002064746762</v>
      </c>
      <c r="H22" s="13">
        <v>34.757129621304038</v>
      </c>
      <c r="I22" s="13">
        <v>34.753940094211877</v>
      </c>
      <c r="J22" s="13">
        <f>F22</f>
        <v>34.417949865006364</v>
      </c>
      <c r="K22" s="37"/>
      <c r="L22" s="13">
        <v>34.670513891923598</v>
      </c>
      <c r="M22" s="13">
        <v>35.84993752286362</v>
      </c>
      <c r="N22" s="13">
        <v>35.594057984260203</v>
      </c>
      <c r="O22" s="13">
        <v>31.386767315537661</v>
      </c>
      <c r="P22" s="13">
        <f>L22</f>
        <v>34.670513891923598</v>
      </c>
      <c r="Q22" s="37"/>
      <c r="R22" s="21" t="s">
        <v>95</v>
      </c>
      <c r="S22" s="21"/>
      <c r="T22" s="70">
        <f t="shared" ref="T22:U23" si="2">G22</f>
        <v>35.758002064746762</v>
      </c>
      <c r="U22" s="70">
        <f t="shared" si="2"/>
        <v>34.757129621304038</v>
      </c>
      <c r="V22" s="10" t="s">
        <v>158</v>
      </c>
    </row>
    <row r="23" spans="2:22" x14ac:dyDescent="0.25">
      <c r="C23" s="39" t="s">
        <v>110</v>
      </c>
      <c r="D23" s="13" t="e">
        <f>#REF!/1000000</f>
        <v>#REF!</v>
      </c>
      <c r="E23" s="13"/>
      <c r="F23" s="13" t="e">
        <f>#REF!/1000000</f>
        <v>#REF!</v>
      </c>
      <c r="G23" s="13" t="e">
        <f>#REF!/1000000</f>
        <v>#REF!</v>
      </c>
      <c r="H23" s="13" t="e">
        <f>#REF!/1000000</f>
        <v>#REF!</v>
      </c>
      <c r="I23" s="13" t="e">
        <f>#REF!/1000000</f>
        <v>#REF!</v>
      </c>
      <c r="J23" s="13" t="e">
        <f>#REF!/1000000</f>
        <v>#REF!</v>
      </c>
      <c r="K23" s="37"/>
      <c r="L23" s="13" t="e">
        <f>#REF!/1000000</f>
        <v>#REF!</v>
      </c>
      <c r="M23" s="13" t="e">
        <f>#REF!/1000000</f>
        <v>#REF!</v>
      </c>
      <c r="N23" s="13" t="e">
        <f>#REF!/1000000</f>
        <v>#REF!</v>
      </c>
      <c r="O23" s="13" t="e">
        <f>#REF!/1000000</f>
        <v>#REF!</v>
      </c>
      <c r="P23" s="13" t="e">
        <f>#REF!/1000000</f>
        <v>#REF!</v>
      </c>
      <c r="Q23" s="37"/>
      <c r="R23" s="21" t="s">
        <v>96</v>
      </c>
      <c r="S23" s="21"/>
      <c r="T23" s="70" t="e">
        <f t="shared" si="2"/>
        <v>#REF!</v>
      </c>
      <c r="U23" s="70" t="e">
        <f t="shared" si="2"/>
        <v>#REF!</v>
      </c>
      <c r="V23" s="10" t="s">
        <v>158</v>
      </c>
    </row>
    <row r="24" spans="2:22" ht="15.75" thickBot="1" x14ac:dyDescent="0.3">
      <c r="C24" s="40" t="s">
        <v>121</v>
      </c>
      <c r="D24" s="43" t="e">
        <f>#REF!/1000</f>
        <v>#REF!</v>
      </c>
      <c r="E24" s="43"/>
      <c r="F24" s="43" t="e">
        <f>#REF!/1000</f>
        <v>#REF!</v>
      </c>
      <c r="G24" s="43" t="e">
        <f>#REF!/1000</f>
        <v>#REF!</v>
      </c>
      <c r="H24" s="43" t="e">
        <f>#REF!/1000</f>
        <v>#REF!</v>
      </c>
      <c r="I24" s="43" t="e">
        <f>#REF!/1000</f>
        <v>#REF!</v>
      </c>
      <c r="J24" s="43" t="e">
        <f>#REF!/1000</f>
        <v>#REF!</v>
      </c>
      <c r="K24" s="55"/>
      <c r="L24" s="43" t="e">
        <f>#REF!/1000</f>
        <v>#REF!</v>
      </c>
      <c r="M24" s="43" t="e">
        <f>#REF!/1000</f>
        <v>#REF!</v>
      </c>
      <c r="N24" s="43" t="e">
        <f>#REF!/1000</f>
        <v>#REF!</v>
      </c>
      <c r="O24" s="43" t="e">
        <f>#REF!/1000</f>
        <v>#REF!</v>
      </c>
      <c r="P24" s="43" t="e">
        <f>#REF!/1000</f>
        <v>#REF!</v>
      </c>
      <c r="Q24" s="55"/>
      <c r="R24" s="21" t="s">
        <v>120</v>
      </c>
      <c r="S24" s="21"/>
      <c r="T24" s="73" t="e">
        <f>G24</f>
        <v>#REF!</v>
      </c>
      <c r="U24" s="73" t="e">
        <f>H24</f>
        <v>#REF!</v>
      </c>
      <c r="V24" s="10" t="s">
        <v>158</v>
      </c>
    </row>
    <row r="25" spans="2:22" x14ac:dyDescent="0.25">
      <c r="M25" s="10"/>
      <c r="R25" s="21"/>
      <c r="S25" s="21"/>
    </row>
    <row r="26" spans="2:22" x14ac:dyDescent="0.25">
      <c r="R26" s="21"/>
      <c r="S26" s="21"/>
    </row>
    <row r="27" spans="2:22" x14ac:dyDescent="0.25">
      <c r="B27" s="1" t="s">
        <v>54</v>
      </c>
      <c r="D27" s="44" t="s">
        <v>55</v>
      </c>
      <c r="E27" s="45"/>
      <c r="F27" s="44" t="s">
        <v>56</v>
      </c>
      <c r="G27" s="44" t="s">
        <v>57</v>
      </c>
      <c r="H27" s="44" t="s">
        <v>58</v>
      </c>
      <c r="I27" s="44" t="s">
        <v>59</v>
      </c>
      <c r="J27" s="44" t="s">
        <v>60</v>
      </c>
      <c r="K27" s="46"/>
      <c r="L27" s="44" t="s">
        <v>65</v>
      </c>
      <c r="M27" s="44" t="s">
        <v>64</v>
      </c>
      <c r="N27" s="44" t="s">
        <v>63</v>
      </c>
      <c r="O27" s="44" t="s">
        <v>62</v>
      </c>
      <c r="P27" s="44" t="s">
        <v>61</v>
      </c>
      <c r="Q27" s="46"/>
      <c r="R27" s="21"/>
      <c r="S27" s="21"/>
    </row>
    <row r="28" spans="2:22" x14ac:dyDescent="0.25">
      <c r="B28" s="1"/>
      <c r="R28" s="21"/>
      <c r="S28" s="21"/>
    </row>
    <row r="29" spans="2:22" x14ac:dyDescent="0.25">
      <c r="B29" s="1" t="s">
        <v>7</v>
      </c>
      <c r="R29" s="21"/>
      <c r="S29" s="21"/>
    </row>
    <row r="30" spans="2:22" ht="15.75" thickBot="1" x14ac:dyDescent="0.3">
      <c r="C30" s="40" t="s">
        <v>111</v>
      </c>
      <c r="D30" s="43">
        <v>49.9</v>
      </c>
      <c r="E30" s="43"/>
      <c r="F30" s="43">
        <v>49.3</v>
      </c>
      <c r="G30" s="43">
        <v>43</v>
      </c>
      <c r="H30" s="43">
        <v>44</v>
      </c>
      <c r="I30" s="43">
        <v>52.7</v>
      </c>
      <c r="J30" s="43">
        <f>SUM(F30:I30)</f>
        <v>189</v>
      </c>
      <c r="K30" s="55"/>
      <c r="L30" s="43">
        <v>63.3</v>
      </c>
      <c r="M30" s="43">
        <v>65</v>
      </c>
      <c r="N30" s="43">
        <v>60.3</v>
      </c>
      <c r="O30" s="43">
        <v>56.8</v>
      </c>
      <c r="P30" s="43">
        <f>SUM(L30:O30)</f>
        <v>245.40000000000003</v>
      </c>
      <c r="Q30" s="55"/>
      <c r="R30" s="21" t="s">
        <v>97</v>
      </c>
      <c r="S30" s="21"/>
      <c r="T30" s="69">
        <f>G30+H30+I30</f>
        <v>139.69999999999999</v>
      </c>
      <c r="U30" s="69">
        <f>H30+I30</f>
        <v>96.7</v>
      </c>
      <c r="V30" s="10" t="s">
        <v>157</v>
      </c>
    </row>
    <row r="31" spans="2:22" x14ac:dyDescent="0.25">
      <c r="C31" s="39" t="s">
        <v>103</v>
      </c>
      <c r="D31" s="13" t="e">
        <f>ROUND((#REF!/1000),1)</f>
        <v>#REF!</v>
      </c>
      <c r="E31" s="13"/>
      <c r="F31" s="13" t="e">
        <f>ROUND((#REF!/1000),1)</f>
        <v>#REF!</v>
      </c>
      <c r="G31" s="32" t="e">
        <f>ROUND((#REF!/1000),1)-0.1</f>
        <v>#REF!</v>
      </c>
      <c r="H31" s="13" t="e">
        <f>ROUND((#REF!/1000),1)</f>
        <v>#REF!</v>
      </c>
      <c r="I31" s="13" t="e">
        <f>ROUND((#REF!/1000),1)</f>
        <v>#REF!</v>
      </c>
      <c r="J31" s="37" t="e">
        <f>SUM(F31:I31)</f>
        <v>#REF!</v>
      </c>
      <c r="K31" s="38" t="e">
        <f>J31-#REF!</f>
        <v>#REF!</v>
      </c>
      <c r="L31" s="13" t="e">
        <f>ROUND((#REF!/1000),1)</f>
        <v>#REF!</v>
      </c>
      <c r="M31" s="13" t="e">
        <f>ROUND((#REF!/1000),1)</f>
        <v>#REF!</v>
      </c>
      <c r="N31" s="13" t="e">
        <f>ROUND((#REF!/1000),1)</f>
        <v>#REF!</v>
      </c>
      <c r="O31" s="13" t="e">
        <f>ROUND((#REF!/1000),1)</f>
        <v>#REF!</v>
      </c>
      <c r="P31" s="37" t="e">
        <f>SUM(L31:O31)</f>
        <v>#REF!</v>
      </c>
      <c r="Q31" s="37" t="e">
        <f>P31-#REF!</f>
        <v>#REF!</v>
      </c>
      <c r="R31" s="21" t="s">
        <v>77</v>
      </c>
      <c r="S31" s="21"/>
      <c r="T31" s="70" t="e">
        <f>G31+H31+I31</f>
        <v>#REF!</v>
      </c>
      <c r="U31" s="70" t="e">
        <f>H31+I31</f>
        <v>#REF!</v>
      </c>
      <c r="V31" s="10" t="s">
        <v>151</v>
      </c>
    </row>
    <row r="32" spans="2:22" x14ac:dyDescent="0.25">
      <c r="C32" s="39" t="s">
        <v>112</v>
      </c>
      <c r="D32" s="13" t="e">
        <f>#REF!/1000</f>
        <v>#REF!</v>
      </c>
      <c r="E32" s="13"/>
      <c r="F32" s="13" t="e">
        <f>#REF!/1000</f>
        <v>#REF!</v>
      </c>
      <c r="G32" s="13" t="e">
        <f>#REF!/1000</f>
        <v>#REF!</v>
      </c>
      <c r="H32" s="13" t="e">
        <f>#REF!/1000</f>
        <v>#REF!</v>
      </c>
      <c r="I32" s="13" t="e">
        <f>#REF!/1000</f>
        <v>#REF!</v>
      </c>
      <c r="J32" s="37" t="e">
        <f>#REF!/1000</f>
        <v>#REF!</v>
      </c>
      <c r="K32" s="37"/>
      <c r="L32" s="13" t="e">
        <f>#REF!/1000</f>
        <v>#REF!</v>
      </c>
      <c r="M32" s="13" t="e">
        <f>#REF!/1000</f>
        <v>#REF!</v>
      </c>
      <c r="N32" s="13" t="e">
        <f>#REF!/1000</f>
        <v>#REF!</v>
      </c>
      <c r="O32" s="13" t="e">
        <f>#REF!/1000</f>
        <v>#REF!</v>
      </c>
      <c r="P32" s="13" t="e">
        <f>#REF!/1000</f>
        <v>#REF!</v>
      </c>
      <c r="Q32" s="37" t="e">
        <f>P32-#REF!</f>
        <v>#REF!</v>
      </c>
      <c r="R32" s="21" t="s">
        <v>98</v>
      </c>
      <c r="S32" s="21"/>
      <c r="T32" s="70" t="e">
        <f>G32+H32+I32</f>
        <v>#REF!</v>
      </c>
      <c r="U32" s="70" t="e">
        <f>H32+I32</f>
        <v>#REF!</v>
      </c>
      <c r="V32" s="10" t="s">
        <v>151</v>
      </c>
    </row>
    <row r="33" spans="2:22" ht="15.75" thickBot="1" x14ac:dyDescent="0.3">
      <c r="C33" s="40" t="s">
        <v>82</v>
      </c>
      <c r="D33" s="55" t="e">
        <f>D32/D30*100</f>
        <v>#REF!</v>
      </c>
      <c r="E33" s="43"/>
      <c r="F33" s="43" t="e">
        <f t="shared" ref="F33:J33" si="3">F32/F30*100</f>
        <v>#REF!</v>
      </c>
      <c r="G33" s="55" t="e">
        <f t="shared" si="3"/>
        <v>#REF!</v>
      </c>
      <c r="H33" s="43" t="e">
        <f t="shared" si="3"/>
        <v>#REF!</v>
      </c>
      <c r="I33" s="55" t="e">
        <f t="shared" si="3"/>
        <v>#REF!</v>
      </c>
      <c r="J33" s="55" t="e">
        <f t="shared" si="3"/>
        <v>#REF!</v>
      </c>
      <c r="K33" s="55"/>
      <c r="L33" s="43" t="e">
        <f t="shared" ref="L33:P33" si="4">L32/L30*100</f>
        <v>#REF!</v>
      </c>
      <c r="M33" s="43" t="e">
        <f t="shared" si="4"/>
        <v>#REF!</v>
      </c>
      <c r="N33" s="43" t="e">
        <f t="shared" si="4"/>
        <v>#REF!</v>
      </c>
      <c r="O33" s="43" t="e">
        <f t="shared" si="4"/>
        <v>#REF!</v>
      </c>
      <c r="P33" s="43" t="e">
        <f t="shared" si="4"/>
        <v>#REF!</v>
      </c>
      <c r="Q33" s="55"/>
      <c r="R33" s="21" t="s">
        <v>99</v>
      </c>
      <c r="S33" s="21"/>
      <c r="T33" s="71" t="e">
        <f>T32/T30*100</f>
        <v>#REF!</v>
      </c>
      <c r="U33" s="71" t="e">
        <f>U32/U30*100</f>
        <v>#REF!</v>
      </c>
      <c r="V33" s="10" t="s">
        <v>152</v>
      </c>
    </row>
    <row r="34" spans="2:22" x14ac:dyDescent="0.25">
      <c r="C34" s="42" t="s">
        <v>113</v>
      </c>
      <c r="D34" s="41" t="e">
        <f>#REF!/1000</f>
        <v>#REF!</v>
      </c>
      <c r="E34" s="41"/>
      <c r="F34" s="41" t="e">
        <f>#REF!/1000</f>
        <v>#REF!</v>
      </c>
      <c r="G34" s="41" t="e">
        <f>#REF!/1000</f>
        <v>#REF!</v>
      </c>
      <c r="H34" s="41" t="e">
        <f>#REF!/1000</f>
        <v>#REF!</v>
      </c>
      <c r="I34" s="41" t="e">
        <f>#REF!/1000</f>
        <v>#REF!</v>
      </c>
      <c r="J34" s="41" t="e">
        <f>#REF!/1000</f>
        <v>#REF!</v>
      </c>
      <c r="K34" s="78"/>
      <c r="L34" s="41" t="e">
        <f>#REF!/1000</f>
        <v>#REF!</v>
      </c>
      <c r="M34" s="41" t="e">
        <f>#REF!/1000</f>
        <v>#REF!</v>
      </c>
      <c r="N34" s="41" t="e">
        <f>#REF!/1000</f>
        <v>#REF!</v>
      </c>
      <c r="O34" s="41" t="e">
        <f>#REF!/1000</f>
        <v>#REF!</v>
      </c>
      <c r="P34" s="41" t="e">
        <f>#REF!/1000</f>
        <v>#REF!</v>
      </c>
      <c r="Q34" s="78"/>
      <c r="R34" s="21" t="s">
        <v>89</v>
      </c>
      <c r="S34" s="21"/>
      <c r="T34" s="70" t="e">
        <f>G34</f>
        <v>#REF!</v>
      </c>
      <c r="U34" s="70" t="e">
        <f>H34</f>
        <v>#REF!</v>
      </c>
      <c r="V34" s="10" t="s">
        <v>158</v>
      </c>
    </row>
    <row r="35" spans="2:22" ht="15.75" thickBot="1" x14ac:dyDescent="0.3">
      <c r="C35" s="48" t="s">
        <v>71</v>
      </c>
      <c r="D35" s="54" t="e">
        <f>#REF!*100</f>
        <v>#REF!</v>
      </c>
      <c r="E35" s="54"/>
      <c r="F35" s="54" t="e">
        <f>#REF!*100</f>
        <v>#REF!</v>
      </c>
      <c r="G35" s="54" t="e">
        <f>#REF!*100</f>
        <v>#REF!</v>
      </c>
      <c r="H35" s="54" t="e">
        <f>#REF!*100</f>
        <v>#REF!</v>
      </c>
      <c r="I35" s="54" t="e">
        <f>#REF!*100</f>
        <v>#REF!</v>
      </c>
      <c r="J35" s="54" t="e">
        <f>#REF!*100</f>
        <v>#REF!</v>
      </c>
      <c r="K35" s="61"/>
      <c r="L35" s="54" t="e">
        <f>#REF!*100</f>
        <v>#REF!</v>
      </c>
      <c r="M35" s="54" t="e">
        <f>#REF!*100</f>
        <v>#REF!</v>
      </c>
      <c r="N35" s="54" t="e">
        <f>#REF!*100</f>
        <v>#REF!</v>
      </c>
      <c r="O35" s="61" t="e">
        <f>#REF!*100</f>
        <v>#REF!</v>
      </c>
      <c r="P35" s="54" t="e">
        <f>#REF!*100</f>
        <v>#REF!</v>
      </c>
      <c r="Q35" s="61"/>
      <c r="R35" s="21" t="s">
        <v>100</v>
      </c>
      <c r="S35" s="21"/>
      <c r="T35" s="74">
        <v>8.7617200449387518</v>
      </c>
      <c r="U35" s="74">
        <v>9.1609466088964435</v>
      </c>
      <c r="V35" s="57" t="s">
        <v>159</v>
      </c>
    </row>
    <row r="36" spans="2:22" x14ac:dyDescent="0.25">
      <c r="R36" s="21"/>
      <c r="S36" s="21"/>
    </row>
    <row r="37" spans="2:22" x14ac:dyDescent="0.25">
      <c r="B37" s="1" t="s">
        <v>6</v>
      </c>
      <c r="R37" s="21"/>
      <c r="S37" s="21"/>
    </row>
    <row r="38" spans="2:22" ht="15.75" thickBot="1" x14ac:dyDescent="0.3">
      <c r="C38" s="40" t="s">
        <v>111</v>
      </c>
      <c r="D38" s="43">
        <v>50.2</v>
      </c>
      <c r="E38" s="43"/>
      <c r="F38" s="43">
        <v>49</v>
      </c>
      <c r="G38" s="43">
        <v>53.8</v>
      </c>
      <c r="H38" s="43">
        <v>54.2</v>
      </c>
      <c r="I38" s="43">
        <v>54.3</v>
      </c>
      <c r="J38" s="43">
        <f>SUM(F38:I38)</f>
        <v>211.3</v>
      </c>
      <c r="K38" s="55"/>
      <c r="L38" s="52">
        <v>54.3</v>
      </c>
      <c r="M38" s="52">
        <v>51.6</v>
      </c>
      <c r="N38" s="52">
        <v>52.9</v>
      </c>
      <c r="O38" s="52">
        <v>50.6</v>
      </c>
      <c r="P38" s="52">
        <v>209.4</v>
      </c>
      <c r="Q38" s="55"/>
      <c r="R38" s="21" t="s">
        <v>97</v>
      </c>
      <c r="S38" s="21"/>
      <c r="T38" s="69">
        <f>G38+H38+I38</f>
        <v>162.30000000000001</v>
      </c>
      <c r="U38" s="69">
        <f>H38+I38</f>
        <v>108.5</v>
      </c>
      <c r="V38" s="10" t="s">
        <v>157</v>
      </c>
    </row>
    <row r="39" spans="2:22" x14ac:dyDescent="0.25">
      <c r="C39" s="39" t="s">
        <v>103</v>
      </c>
      <c r="D39" s="13" t="e">
        <f>ROUND((#REF!/1000),1)</f>
        <v>#REF!</v>
      </c>
      <c r="E39" s="13"/>
      <c r="F39" s="13" t="e">
        <f>ROUND((#REF!/1000),1)</f>
        <v>#REF!</v>
      </c>
      <c r="G39" s="13" t="e">
        <f>ROUND((#REF!/1000),1)</f>
        <v>#REF!</v>
      </c>
      <c r="H39" s="13" t="e">
        <f>ROUND((#REF!/1000),1)</f>
        <v>#REF!</v>
      </c>
      <c r="I39" s="37" t="e">
        <f>ROUND((#REF!/1000),1)</f>
        <v>#REF!</v>
      </c>
      <c r="J39" s="37" t="e">
        <f>SUM(F39:I39)</f>
        <v>#REF!</v>
      </c>
      <c r="K39" s="37" t="e">
        <f>J39-#REF!</f>
        <v>#REF!</v>
      </c>
      <c r="L39" s="13" t="e">
        <f>ROUND((#REF!/1000),1)</f>
        <v>#REF!</v>
      </c>
      <c r="M39" s="13" t="e">
        <f>ROUND((#REF!/1000),1)</f>
        <v>#REF!</v>
      </c>
      <c r="N39" s="13" t="e">
        <f>ROUND((#REF!/1000),1)</f>
        <v>#REF!</v>
      </c>
      <c r="O39" s="13" t="e">
        <f>ROUND((#REF!/1000),1)</f>
        <v>#REF!</v>
      </c>
      <c r="P39" s="13" t="e">
        <f>SUM(L39:O39)</f>
        <v>#REF!</v>
      </c>
      <c r="Q39" s="37" t="e">
        <f>P39-#REF!</f>
        <v>#REF!</v>
      </c>
      <c r="R39" s="21" t="s">
        <v>77</v>
      </c>
      <c r="S39" s="21"/>
      <c r="T39" s="70" t="e">
        <f>G39+H39+I39</f>
        <v>#REF!</v>
      </c>
      <c r="U39" s="70" t="e">
        <f>H39+I39</f>
        <v>#REF!</v>
      </c>
      <c r="V39" s="10" t="s">
        <v>151</v>
      </c>
    </row>
    <row r="40" spans="2:22" x14ac:dyDescent="0.25">
      <c r="C40" s="39" t="s">
        <v>112</v>
      </c>
      <c r="D40" s="13" t="e">
        <f>#REF!/1000</f>
        <v>#REF!</v>
      </c>
      <c r="E40" s="13"/>
      <c r="F40" s="13" t="e">
        <f>#REF!/1000</f>
        <v>#REF!</v>
      </c>
      <c r="G40" s="13" t="e">
        <f>#REF!/1000</f>
        <v>#REF!</v>
      </c>
      <c r="H40" s="13" t="e">
        <f>#REF!/1000</f>
        <v>#REF!</v>
      </c>
      <c r="I40" s="37" t="e">
        <f>#REF!/1000</f>
        <v>#REF!</v>
      </c>
      <c r="J40" s="37" t="e">
        <f>#REF!/1000</f>
        <v>#REF!</v>
      </c>
      <c r="K40" s="37"/>
      <c r="L40" s="13" t="e">
        <f>#REF!/1000</f>
        <v>#REF!</v>
      </c>
      <c r="M40" s="13" t="e">
        <f>#REF!/1000</f>
        <v>#REF!</v>
      </c>
      <c r="N40" s="13" t="e">
        <f>#REF!/1000</f>
        <v>#REF!</v>
      </c>
      <c r="O40" s="13" t="e">
        <f>#REF!/1000</f>
        <v>#REF!</v>
      </c>
      <c r="P40" s="13" t="e">
        <f>#REF!/1000</f>
        <v>#REF!</v>
      </c>
      <c r="Q40" s="37"/>
      <c r="R40" s="21" t="s">
        <v>98</v>
      </c>
      <c r="S40" s="21"/>
      <c r="T40" s="70" t="e">
        <f>G40+H40+I40</f>
        <v>#REF!</v>
      </c>
      <c r="U40" s="70" t="e">
        <f>H40+I40</f>
        <v>#REF!</v>
      </c>
      <c r="V40" s="10" t="s">
        <v>151</v>
      </c>
    </row>
    <row r="41" spans="2:22" ht="15.75" thickBot="1" x14ac:dyDescent="0.3">
      <c r="C41" s="40" t="s">
        <v>82</v>
      </c>
      <c r="D41" s="55" t="e">
        <f>D40/D38*100</f>
        <v>#REF!</v>
      </c>
      <c r="E41" s="43"/>
      <c r="F41" s="55" t="e">
        <f t="shared" ref="F41:J41" si="5">F40/F38*100</f>
        <v>#REF!</v>
      </c>
      <c r="G41" s="55" t="e">
        <f t="shared" si="5"/>
        <v>#REF!</v>
      </c>
      <c r="H41" s="55" t="e">
        <f t="shared" si="5"/>
        <v>#REF!</v>
      </c>
      <c r="I41" s="55" t="e">
        <f t="shared" si="5"/>
        <v>#REF!</v>
      </c>
      <c r="J41" s="55" t="e">
        <f t="shared" si="5"/>
        <v>#REF!</v>
      </c>
      <c r="K41" s="55"/>
      <c r="L41" s="43" t="e">
        <f t="shared" ref="L41:P41" si="6">L40/L38*100</f>
        <v>#REF!</v>
      </c>
      <c r="M41" s="43" t="e">
        <f t="shared" si="6"/>
        <v>#REF!</v>
      </c>
      <c r="N41" s="43" t="e">
        <f t="shared" si="6"/>
        <v>#REF!</v>
      </c>
      <c r="O41" s="43" t="e">
        <f t="shared" si="6"/>
        <v>#REF!</v>
      </c>
      <c r="P41" s="43" t="e">
        <f t="shared" si="6"/>
        <v>#REF!</v>
      </c>
      <c r="Q41" s="55"/>
      <c r="R41" s="21" t="s">
        <v>99</v>
      </c>
      <c r="S41" s="21"/>
      <c r="T41" s="71" t="e">
        <f>T40/T38*100</f>
        <v>#REF!</v>
      </c>
      <c r="U41" s="71" t="e">
        <f>U40/U38*100</f>
        <v>#REF!</v>
      </c>
      <c r="V41" s="10" t="s">
        <v>152</v>
      </c>
    </row>
    <row r="42" spans="2:22" x14ac:dyDescent="0.25">
      <c r="C42" s="42" t="s">
        <v>113</v>
      </c>
      <c r="D42" s="37" t="e">
        <f>#REF!/1000</f>
        <v>#REF!</v>
      </c>
      <c r="E42" s="13"/>
      <c r="F42" s="13" t="e">
        <f>#REF!/1000</f>
        <v>#REF!</v>
      </c>
      <c r="G42" s="13" t="e">
        <f>#REF!/1000</f>
        <v>#REF!</v>
      </c>
      <c r="H42" s="13" t="e">
        <f>#REF!/1000</f>
        <v>#REF!</v>
      </c>
      <c r="I42" s="13" t="e">
        <f>#REF!/1000</f>
        <v>#REF!</v>
      </c>
      <c r="J42" s="13" t="e">
        <f>#REF!/1000</f>
        <v>#REF!</v>
      </c>
      <c r="K42" s="37"/>
      <c r="L42" s="13" t="e">
        <f>#REF!/1000</f>
        <v>#REF!</v>
      </c>
      <c r="M42" s="13" t="e">
        <f>#REF!/1000</f>
        <v>#REF!</v>
      </c>
      <c r="N42" s="13" t="e">
        <f>#REF!/1000</f>
        <v>#REF!</v>
      </c>
      <c r="O42" s="13" t="e">
        <f>#REF!/1000</f>
        <v>#REF!</v>
      </c>
      <c r="P42" s="13" t="e">
        <f>#REF!/1000</f>
        <v>#REF!</v>
      </c>
      <c r="Q42" s="37"/>
      <c r="R42" s="21" t="s">
        <v>89</v>
      </c>
      <c r="S42" s="21"/>
      <c r="T42" s="70" t="e">
        <f>G42</f>
        <v>#REF!</v>
      </c>
      <c r="U42" s="70" t="e">
        <f>H42</f>
        <v>#REF!</v>
      </c>
      <c r="V42" s="10" t="s">
        <v>158</v>
      </c>
    </row>
    <row r="43" spans="2:22" ht="15.75" thickBot="1" x14ac:dyDescent="0.3">
      <c r="C43" s="48" t="s">
        <v>71</v>
      </c>
      <c r="D43" s="61" t="e">
        <f>#REF!*100</f>
        <v>#REF!</v>
      </c>
      <c r="E43" s="54"/>
      <c r="F43" s="54" t="e">
        <f>#REF!*100</f>
        <v>#REF!</v>
      </c>
      <c r="G43" s="61" t="e">
        <f>#REF!*100</f>
        <v>#REF!</v>
      </c>
      <c r="H43" s="61" t="e">
        <f>#REF!*100</f>
        <v>#REF!</v>
      </c>
      <c r="I43" s="61" t="e">
        <f>#REF!*100</f>
        <v>#REF!</v>
      </c>
      <c r="J43" s="61" t="e">
        <f>#REF!*100</f>
        <v>#REF!</v>
      </c>
      <c r="K43" s="61"/>
      <c r="L43" s="54" t="e">
        <f>#REF!*100</f>
        <v>#REF!</v>
      </c>
      <c r="M43" s="54" t="e">
        <f>#REF!*100</f>
        <v>#REF!</v>
      </c>
      <c r="N43" s="54" t="e">
        <f>#REF!*100</f>
        <v>#REF!</v>
      </c>
      <c r="O43" s="61" t="e">
        <f>#REF!*100</f>
        <v>#REF!</v>
      </c>
      <c r="P43" s="54" t="e">
        <f>#REF!*100</f>
        <v>#REF!</v>
      </c>
      <c r="Q43" s="61"/>
      <c r="R43" s="21" t="s">
        <v>100</v>
      </c>
      <c r="S43" s="21"/>
      <c r="T43" s="74">
        <v>16.895927105545656</v>
      </c>
      <c r="U43" s="74">
        <v>13.684654383034706</v>
      </c>
      <c r="V43" s="57" t="s">
        <v>159</v>
      </c>
    </row>
    <row r="44" spans="2:22" x14ac:dyDescent="0.25">
      <c r="R44" s="21"/>
      <c r="S44" s="21"/>
    </row>
    <row r="45" spans="2:22" x14ac:dyDescent="0.25">
      <c r="B45" s="1" t="s">
        <v>8</v>
      </c>
      <c r="R45" s="21"/>
      <c r="S45" s="21"/>
    </row>
    <row r="46" spans="2:22" ht="15.75" thickBot="1" x14ac:dyDescent="0.3">
      <c r="C46" s="40" t="s">
        <v>111</v>
      </c>
      <c r="D46" s="43">
        <v>32.6</v>
      </c>
      <c r="E46" s="43"/>
      <c r="F46" s="43">
        <v>33.9</v>
      </c>
      <c r="G46" s="43">
        <v>33.200000000000003</v>
      </c>
      <c r="H46" s="43">
        <v>34.4</v>
      </c>
      <c r="I46" s="43">
        <v>34.6</v>
      </c>
      <c r="J46" s="43">
        <f>SUM(F46:I46)</f>
        <v>136.1</v>
      </c>
      <c r="K46" s="55"/>
      <c r="L46" s="52">
        <v>35.299999999999997</v>
      </c>
      <c r="M46" s="52">
        <v>26.2</v>
      </c>
      <c r="N46" s="52">
        <v>23</v>
      </c>
      <c r="O46" s="52">
        <v>21.4</v>
      </c>
      <c r="P46" s="52">
        <v>105.9</v>
      </c>
      <c r="Q46" s="55"/>
      <c r="R46" s="21" t="s">
        <v>97</v>
      </c>
      <c r="S46" s="21"/>
      <c r="T46" s="69">
        <f>G46+H46+I46</f>
        <v>102.19999999999999</v>
      </c>
      <c r="U46" s="69">
        <f>H46+I46</f>
        <v>69</v>
      </c>
      <c r="V46" s="10" t="s">
        <v>157</v>
      </c>
    </row>
    <row r="47" spans="2:22" x14ac:dyDescent="0.25">
      <c r="C47" s="39" t="s">
        <v>103</v>
      </c>
      <c r="D47" s="13" t="e">
        <f>ROUND((#REF!/1000),1)</f>
        <v>#REF!</v>
      </c>
      <c r="E47" s="13"/>
      <c r="F47" s="13" t="e">
        <f>ROUND((#REF!/1000),1)</f>
        <v>#REF!</v>
      </c>
      <c r="G47" s="32" t="e">
        <f>ROUND((#REF!/1000),1)+0.1</f>
        <v>#REF!</v>
      </c>
      <c r="H47" s="13" t="e">
        <f>ROUND((#REF!/1000),1)</f>
        <v>#REF!</v>
      </c>
      <c r="I47" s="13" t="e">
        <f>ROUND((#REF!/1000),1)</f>
        <v>#REF!</v>
      </c>
      <c r="J47" s="13" t="e">
        <f>SUM(F47:I47)</f>
        <v>#REF!</v>
      </c>
      <c r="K47" s="38" t="e">
        <f>J47-#REF!</f>
        <v>#REF!</v>
      </c>
      <c r="L47" s="13" t="e">
        <f>ROUND((#REF!/1000),1)</f>
        <v>#REF!</v>
      </c>
      <c r="M47" s="13" t="e">
        <f>ROUND((#REF!/1000),1)</f>
        <v>#REF!</v>
      </c>
      <c r="N47" s="13" t="e">
        <f>ROUND((#REF!/1000),1)</f>
        <v>#REF!</v>
      </c>
      <c r="O47" s="13" t="e">
        <f>ROUND((#REF!/1000),1)</f>
        <v>#REF!</v>
      </c>
      <c r="P47" s="13" t="e">
        <f>SUM(L47:O47)</f>
        <v>#REF!</v>
      </c>
      <c r="Q47" s="37" t="e">
        <f>P47-#REF!</f>
        <v>#REF!</v>
      </c>
      <c r="R47" s="21" t="s">
        <v>77</v>
      </c>
      <c r="S47" s="21"/>
      <c r="T47" s="70" t="e">
        <f>G47+H47+I47</f>
        <v>#REF!</v>
      </c>
      <c r="U47" s="70" t="e">
        <f>H47+I47</f>
        <v>#REF!</v>
      </c>
      <c r="V47" s="10" t="s">
        <v>151</v>
      </c>
    </row>
    <row r="48" spans="2:22" x14ac:dyDescent="0.25">
      <c r="C48" s="39" t="s">
        <v>112</v>
      </c>
      <c r="D48" s="13" t="e">
        <f>#REF!/1000</f>
        <v>#REF!</v>
      </c>
      <c r="E48" s="13"/>
      <c r="F48" s="13" t="e">
        <f>#REF!/1000</f>
        <v>#REF!</v>
      </c>
      <c r="G48" s="13" t="e">
        <f>#REF!/1000</f>
        <v>#REF!</v>
      </c>
      <c r="H48" s="13" t="e">
        <f>#REF!/1000</f>
        <v>#REF!</v>
      </c>
      <c r="I48" s="13" t="e">
        <f>#REF!/1000</f>
        <v>#REF!</v>
      </c>
      <c r="J48" s="13" t="e">
        <f>#REF!/1000</f>
        <v>#REF!</v>
      </c>
      <c r="K48" s="37"/>
      <c r="L48" s="13" t="e">
        <f>#REF!/1000</f>
        <v>#REF!</v>
      </c>
      <c r="M48" s="13" t="e">
        <f>#REF!/1000</f>
        <v>#REF!</v>
      </c>
      <c r="N48" s="13" t="e">
        <f>#REF!/1000</f>
        <v>#REF!</v>
      </c>
      <c r="O48" s="13" t="e">
        <f>#REF!/1000</f>
        <v>#REF!</v>
      </c>
      <c r="P48" s="13" t="e">
        <f>#REF!/1000</f>
        <v>#REF!</v>
      </c>
      <c r="Q48" s="37"/>
      <c r="R48" s="21" t="s">
        <v>98</v>
      </c>
      <c r="S48" s="21"/>
      <c r="T48" s="70" t="e">
        <f>G48+H48+I48</f>
        <v>#REF!</v>
      </c>
      <c r="U48" s="70" t="e">
        <f>H48+I48</f>
        <v>#REF!</v>
      </c>
      <c r="V48" s="10" t="s">
        <v>151</v>
      </c>
    </row>
    <row r="49" spans="2:22" ht="15.75" thickBot="1" x14ac:dyDescent="0.3">
      <c r="C49" s="40" t="s">
        <v>82</v>
      </c>
      <c r="D49" s="43" t="e">
        <f>D48/D46*100</f>
        <v>#REF!</v>
      </c>
      <c r="E49" s="43"/>
      <c r="F49" s="43" t="e">
        <f t="shared" ref="F49:J49" si="7">F48/F46*100</f>
        <v>#REF!</v>
      </c>
      <c r="G49" s="43" t="e">
        <f t="shared" si="7"/>
        <v>#REF!</v>
      </c>
      <c r="H49" s="43" t="e">
        <f t="shared" si="7"/>
        <v>#REF!</v>
      </c>
      <c r="I49" s="43" t="e">
        <f t="shared" si="7"/>
        <v>#REF!</v>
      </c>
      <c r="J49" s="43" t="e">
        <f t="shared" si="7"/>
        <v>#REF!</v>
      </c>
      <c r="K49" s="55"/>
      <c r="L49" s="43" t="e">
        <f t="shared" ref="L49:P49" si="8">L48/L46*100</f>
        <v>#REF!</v>
      </c>
      <c r="M49" s="43" t="e">
        <f t="shared" si="8"/>
        <v>#REF!</v>
      </c>
      <c r="N49" s="43" t="e">
        <f t="shared" si="8"/>
        <v>#REF!</v>
      </c>
      <c r="O49" s="43" t="e">
        <f t="shared" si="8"/>
        <v>#REF!</v>
      </c>
      <c r="P49" s="43" t="e">
        <f t="shared" si="8"/>
        <v>#REF!</v>
      </c>
      <c r="Q49" s="55"/>
      <c r="R49" s="21" t="s">
        <v>99</v>
      </c>
      <c r="S49" s="21"/>
      <c r="T49" s="71" t="e">
        <f>T48/T46*100</f>
        <v>#REF!</v>
      </c>
      <c r="U49" s="71" t="e">
        <f>U48/U46*100</f>
        <v>#REF!</v>
      </c>
      <c r="V49" s="10" t="s">
        <v>152</v>
      </c>
    </row>
    <row r="50" spans="2:22" x14ac:dyDescent="0.25">
      <c r="C50" s="42" t="s">
        <v>113</v>
      </c>
      <c r="D50" s="13" t="e">
        <f>#REF!/1000</f>
        <v>#REF!</v>
      </c>
      <c r="E50" s="13"/>
      <c r="F50" s="13" t="e">
        <f>#REF!/1000</f>
        <v>#REF!</v>
      </c>
      <c r="G50" s="13" t="e">
        <f>#REF!/1000</f>
        <v>#REF!</v>
      </c>
      <c r="H50" s="13" t="e">
        <f>#REF!/1000</f>
        <v>#REF!</v>
      </c>
      <c r="I50" s="13" t="e">
        <f>#REF!/1000</f>
        <v>#REF!</v>
      </c>
      <c r="J50" s="13" t="e">
        <f>#REF!/1000</f>
        <v>#REF!</v>
      </c>
      <c r="K50" s="37"/>
      <c r="L50" s="13" t="e">
        <f>#REF!/1000</f>
        <v>#REF!</v>
      </c>
      <c r="M50" s="13" t="e">
        <f>#REF!/1000</f>
        <v>#REF!</v>
      </c>
      <c r="N50" s="13" t="e">
        <f>#REF!/1000</f>
        <v>#REF!</v>
      </c>
      <c r="O50" s="13" t="e">
        <f>#REF!/1000</f>
        <v>#REF!</v>
      </c>
      <c r="P50" s="13" t="e">
        <f>#REF!/1000</f>
        <v>#REF!</v>
      </c>
      <c r="Q50" s="37"/>
      <c r="R50" s="21" t="s">
        <v>89</v>
      </c>
      <c r="S50" s="21"/>
      <c r="T50" s="70" t="e">
        <f>G50</f>
        <v>#REF!</v>
      </c>
      <c r="U50" s="70" t="e">
        <f>H50</f>
        <v>#REF!</v>
      </c>
      <c r="V50" s="10" t="s">
        <v>158</v>
      </c>
    </row>
    <row r="51" spans="2:22" ht="15.75" thickBot="1" x14ac:dyDescent="0.3">
      <c r="C51" s="48" t="s">
        <v>71</v>
      </c>
      <c r="D51" s="54" t="e">
        <f>#REF!*100</f>
        <v>#REF!</v>
      </c>
      <c r="E51" s="54"/>
      <c r="F51" s="54" t="e">
        <f>#REF!*100</f>
        <v>#REF!</v>
      </c>
      <c r="G51" s="54" t="e">
        <f>#REF!*100</f>
        <v>#REF!</v>
      </c>
      <c r="H51" s="54" t="e">
        <f>#REF!*100</f>
        <v>#REF!</v>
      </c>
      <c r="I51" s="54" t="e">
        <f>#REF!*100</f>
        <v>#REF!</v>
      </c>
      <c r="J51" s="54" t="e">
        <f>#REF!*100</f>
        <v>#REF!</v>
      </c>
      <c r="K51" s="61"/>
      <c r="L51" s="54" t="e">
        <f>#REF!*100</f>
        <v>#REF!</v>
      </c>
      <c r="M51" s="54" t="e">
        <f>#REF!*100</f>
        <v>#REF!</v>
      </c>
      <c r="N51" s="54" t="e">
        <f>#REF!*100</f>
        <v>#REF!</v>
      </c>
      <c r="O51" s="61" t="e">
        <f>#REF!*100</f>
        <v>#REF!</v>
      </c>
      <c r="P51" s="54" t="e">
        <f>#REF!*100</f>
        <v>#REF!</v>
      </c>
      <c r="Q51" s="61"/>
      <c r="R51" s="21" t="s">
        <v>100</v>
      </c>
      <c r="S51" s="21"/>
      <c r="T51" s="74">
        <v>9.1592655705044788</v>
      </c>
      <c r="U51" s="74">
        <v>8.2979343652188184</v>
      </c>
      <c r="V51" s="57" t="s">
        <v>159</v>
      </c>
    </row>
    <row r="52" spans="2:22" x14ac:dyDescent="0.25">
      <c r="R52" s="21"/>
      <c r="S52" s="21"/>
    </row>
    <row r="53" spans="2:22" x14ac:dyDescent="0.25">
      <c r="B53" s="1" t="s">
        <v>126</v>
      </c>
      <c r="R53" s="22" t="s">
        <v>142</v>
      </c>
      <c r="S53" s="22"/>
    </row>
    <row r="54" spans="2:22" x14ac:dyDescent="0.25">
      <c r="C54" s="39" t="s">
        <v>103</v>
      </c>
      <c r="D54" s="13" t="e">
        <f>ROUND((#REF!/1000),1)</f>
        <v>#REF!</v>
      </c>
      <c r="E54" s="39"/>
      <c r="F54" s="13" t="e">
        <f>ROUND((#REF!/1000),1)</f>
        <v>#REF!</v>
      </c>
      <c r="G54" s="13" t="e">
        <f>ROUND((#REF!/1000),1)</f>
        <v>#REF!</v>
      </c>
      <c r="H54" s="13" t="e">
        <f>ROUND((#REF!/1000),1)</f>
        <v>#REF!</v>
      </c>
      <c r="I54" s="13" t="e">
        <f>ROUND((#REF!/1000),1)</f>
        <v>#REF!</v>
      </c>
      <c r="J54" s="13" t="e">
        <f>SUM(F54:I54)</f>
        <v>#REF!</v>
      </c>
      <c r="K54" s="37" t="e">
        <f>J54-#REF!</f>
        <v>#REF!</v>
      </c>
      <c r="L54" s="13" t="e">
        <f>ROUND((#REF!/1000),1)</f>
        <v>#REF!</v>
      </c>
      <c r="M54" s="13" t="e">
        <f>ROUND((#REF!/1000),1)</f>
        <v>#REF!</v>
      </c>
      <c r="N54" s="13" t="e">
        <f>ROUND((#REF!/1000),1)</f>
        <v>#REF!</v>
      </c>
      <c r="O54" s="13" t="e">
        <f>ROUND((#REF!/1000),1)</f>
        <v>#REF!</v>
      </c>
      <c r="P54" s="13" t="e">
        <f>SUM(L54:O54)</f>
        <v>#REF!</v>
      </c>
      <c r="Q54" s="37" t="e">
        <f>P54-#REF!</f>
        <v>#REF!</v>
      </c>
      <c r="R54" s="21" t="s">
        <v>77</v>
      </c>
      <c r="S54" s="21"/>
    </row>
    <row r="55" spans="2:22" x14ac:dyDescent="0.25">
      <c r="C55" s="39" t="s">
        <v>112</v>
      </c>
      <c r="D55" s="13" t="e">
        <f>#REF!/1000</f>
        <v>#REF!</v>
      </c>
      <c r="E55" s="13"/>
      <c r="F55" s="13" t="e">
        <f>#REF!/1000</f>
        <v>#REF!</v>
      </c>
      <c r="G55" s="13" t="e">
        <f>#REF!/1000</f>
        <v>#REF!</v>
      </c>
      <c r="H55" s="13" t="e">
        <f>#REF!/1000</f>
        <v>#REF!</v>
      </c>
      <c r="I55" s="13" t="e">
        <f>#REF!/1000</f>
        <v>#REF!</v>
      </c>
      <c r="J55" s="13" t="e">
        <f>#REF!/1000</f>
        <v>#REF!</v>
      </c>
      <c r="K55" s="37"/>
      <c r="L55" s="13" t="e">
        <f>#REF!/1000</f>
        <v>#REF!</v>
      </c>
      <c r="M55" s="13" t="e">
        <f>#REF!/1000</f>
        <v>#REF!</v>
      </c>
      <c r="N55" s="13" t="e">
        <f>#REF!/1000</f>
        <v>#REF!</v>
      </c>
      <c r="O55" s="13" t="e">
        <f>#REF!/1000</f>
        <v>#REF!</v>
      </c>
      <c r="P55" s="13" t="e">
        <f>#REF!/1000</f>
        <v>#REF!</v>
      </c>
      <c r="Q55" s="37"/>
      <c r="R55" s="21" t="s">
        <v>98</v>
      </c>
      <c r="S55" s="21"/>
    </row>
    <row r="56" spans="2:22" x14ac:dyDescent="0.25">
      <c r="R56" s="21"/>
      <c r="S56" s="21"/>
    </row>
    <row r="57" spans="2:22" x14ac:dyDescent="0.25">
      <c r="R57" s="21"/>
      <c r="S57" s="21"/>
    </row>
    <row r="58" spans="2:22" x14ac:dyDescent="0.25">
      <c r="B58" s="1" t="s">
        <v>26</v>
      </c>
      <c r="R58" s="22" t="s">
        <v>141</v>
      </c>
      <c r="S58" s="22"/>
    </row>
    <row r="59" spans="2:22" ht="15.75" thickBot="1" x14ac:dyDescent="0.3">
      <c r="C59" s="40" t="s">
        <v>111</v>
      </c>
      <c r="D59" s="52"/>
      <c r="E59" s="43"/>
      <c r="F59" s="43">
        <v>3.6</v>
      </c>
      <c r="G59" s="43">
        <v>3.3</v>
      </c>
      <c r="H59" s="43">
        <v>3.8</v>
      </c>
      <c r="I59" s="43">
        <v>5.9</v>
      </c>
      <c r="J59" s="43">
        <v>16.600000000000001</v>
      </c>
      <c r="K59" s="55"/>
      <c r="L59" s="43">
        <v>11.8</v>
      </c>
      <c r="M59" s="43">
        <v>14.9</v>
      </c>
      <c r="N59" s="43">
        <v>25.2</v>
      </c>
      <c r="O59" s="43">
        <v>31.6</v>
      </c>
      <c r="P59" s="43">
        <v>91.9</v>
      </c>
      <c r="Q59" s="55"/>
      <c r="R59" s="21" t="s">
        <v>97</v>
      </c>
      <c r="S59" s="21"/>
      <c r="T59" s="69">
        <f>G59+H59+I59</f>
        <v>13</v>
      </c>
      <c r="U59" s="69">
        <f>H59+I59</f>
        <v>9.6999999999999993</v>
      </c>
      <c r="V59" s="10" t="s">
        <v>157</v>
      </c>
    </row>
    <row r="60" spans="2:22" x14ac:dyDescent="0.25">
      <c r="C60" s="39" t="s">
        <v>103</v>
      </c>
      <c r="D60" s="34"/>
      <c r="E60" s="39"/>
      <c r="F60" s="13" t="e">
        <f>ROUND((#REF!/1000),1)</f>
        <v>#REF!</v>
      </c>
      <c r="G60" s="37" t="e">
        <f>ROUND((#REF!/1000),1)</f>
        <v>#REF!</v>
      </c>
      <c r="H60" s="13" t="e">
        <f>ROUND((#REF!/1000),1)</f>
        <v>#REF!</v>
      </c>
      <c r="I60" s="37" t="e">
        <f>ROUND((#REF!/1000),1)</f>
        <v>#REF!</v>
      </c>
      <c r="J60" s="37" t="e">
        <f>SUM(F60:I60)</f>
        <v>#REF!</v>
      </c>
      <c r="K60" s="37" t="e">
        <f>J60-#REF!</f>
        <v>#REF!</v>
      </c>
      <c r="L60" s="13" t="e">
        <f>ROUND((#REF!/1000+#REF!/1000),1)</f>
        <v>#REF!</v>
      </c>
      <c r="M60" s="13" t="e">
        <f>ROUND((#REF!/1000+#REF!/1000),1)</f>
        <v>#REF!</v>
      </c>
      <c r="N60" s="13" t="e">
        <f>ROUND((#REF!/1000+#REF!/1000),1)</f>
        <v>#REF!</v>
      </c>
      <c r="O60" s="13" t="e">
        <f>ROUND((#REF!/1000+#REF!/1000),1)</f>
        <v>#REF!</v>
      </c>
      <c r="P60" s="13" t="e">
        <f>SUM(L60:O60)</f>
        <v>#REF!</v>
      </c>
      <c r="Q60" s="37" t="e">
        <f>P60-#REF!</f>
        <v>#REF!</v>
      </c>
      <c r="R60" s="21" t="s">
        <v>77</v>
      </c>
      <c r="S60" s="21"/>
      <c r="T60" s="70" t="e">
        <f>G60+H60+I60</f>
        <v>#REF!</v>
      </c>
      <c r="U60" s="70" t="e">
        <f>H60+I60</f>
        <v>#REF!</v>
      </c>
      <c r="V60" s="10" t="s">
        <v>151</v>
      </c>
    </row>
    <row r="61" spans="2:22" x14ac:dyDescent="0.25">
      <c r="C61" s="39" t="s">
        <v>112</v>
      </c>
      <c r="D61" s="34"/>
      <c r="E61" s="39"/>
      <c r="F61" s="13" t="e">
        <f>#REF!/1000</f>
        <v>#REF!</v>
      </c>
      <c r="G61" s="37" t="e">
        <f>#REF!/1000</f>
        <v>#REF!</v>
      </c>
      <c r="H61" s="13" t="e">
        <f>#REF!/1000</f>
        <v>#REF!</v>
      </c>
      <c r="I61" s="37" t="e">
        <f>#REF!/1000</f>
        <v>#REF!</v>
      </c>
      <c r="J61" s="37" t="e">
        <f>#REF!/1000</f>
        <v>#REF!</v>
      </c>
      <c r="K61" s="58"/>
      <c r="L61" s="13" t="e">
        <f>(#REF!+#REF!)/1000</f>
        <v>#REF!</v>
      </c>
      <c r="M61" s="14" t="e">
        <f>(#REF!+#REF!)/1000</f>
        <v>#REF!</v>
      </c>
      <c r="N61" s="14" t="e">
        <f>(#REF!+#REF!)/1000</f>
        <v>#REF!</v>
      </c>
      <c r="O61" s="13" t="e">
        <f>(#REF!+#REF!)/1000</f>
        <v>#REF!</v>
      </c>
      <c r="P61" s="13" t="e">
        <f>(#REF!+#REF!)/1000</f>
        <v>#REF!</v>
      </c>
      <c r="Q61" s="58"/>
      <c r="R61" s="21" t="s">
        <v>98</v>
      </c>
      <c r="S61" s="21"/>
      <c r="T61" s="70" t="e">
        <f>G61+H61+I61</f>
        <v>#REF!</v>
      </c>
      <c r="U61" s="70" t="e">
        <f>H61+I61</f>
        <v>#REF!</v>
      </c>
      <c r="V61" s="10" t="s">
        <v>151</v>
      </c>
    </row>
    <row r="62" spans="2:22" ht="15.75" thickBot="1" x14ac:dyDescent="0.3">
      <c r="C62" s="40" t="s">
        <v>82</v>
      </c>
      <c r="D62" s="52"/>
      <c r="E62" s="43"/>
      <c r="F62" s="43" t="e">
        <f>F61/F59*100</f>
        <v>#REF!</v>
      </c>
      <c r="G62" s="55" t="e">
        <f t="shared" ref="G62:J62" si="9">G61/G59*100</f>
        <v>#REF!</v>
      </c>
      <c r="H62" s="55" t="e">
        <f t="shared" si="9"/>
        <v>#REF!</v>
      </c>
      <c r="I62" s="55" t="e">
        <f t="shared" si="9"/>
        <v>#REF!</v>
      </c>
      <c r="J62" s="55" t="e">
        <f t="shared" si="9"/>
        <v>#REF!</v>
      </c>
      <c r="K62" s="55"/>
      <c r="L62" s="43" t="e">
        <f t="shared" ref="L62:P62" si="10">L61/L59*100</f>
        <v>#REF!</v>
      </c>
      <c r="M62" s="43" t="e">
        <f t="shared" si="10"/>
        <v>#REF!</v>
      </c>
      <c r="N62" s="43" t="e">
        <f t="shared" si="10"/>
        <v>#REF!</v>
      </c>
      <c r="O62" s="43" t="e">
        <f t="shared" si="10"/>
        <v>#REF!</v>
      </c>
      <c r="P62" s="43" t="e">
        <f t="shared" si="10"/>
        <v>#REF!</v>
      </c>
      <c r="Q62" s="55"/>
      <c r="R62" s="21" t="s">
        <v>99</v>
      </c>
      <c r="S62" s="21"/>
      <c r="T62" s="71" t="e">
        <f>T61/T59*100</f>
        <v>#REF!</v>
      </c>
      <c r="U62" s="71" t="e">
        <f>U61/U59*100</f>
        <v>#REF!</v>
      </c>
      <c r="V62" s="10" t="s">
        <v>152</v>
      </c>
    </row>
    <row r="63" spans="2:22" x14ac:dyDescent="0.25">
      <c r="J63" s="8"/>
      <c r="R63" s="21"/>
      <c r="S63" s="21"/>
    </row>
    <row r="64" spans="2:22" x14ac:dyDescent="0.25">
      <c r="B64" s="7" t="s">
        <v>146</v>
      </c>
      <c r="C64" s="2"/>
      <c r="D64" s="60" t="e">
        <f>D8</f>
        <v>#REF!</v>
      </c>
      <c r="E64" s="60"/>
      <c r="F64" s="60" t="e">
        <f t="shared" ref="F64:P64" si="11">F8</f>
        <v>#REF!</v>
      </c>
      <c r="G64" s="60" t="e">
        <f t="shared" si="11"/>
        <v>#REF!</v>
      </c>
      <c r="H64" s="60" t="e">
        <f t="shared" si="11"/>
        <v>#REF!</v>
      </c>
      <c r="I64" s="60" t="e">
        <f t="shared" si="11"/>
        <v>#REF!</v>
      </c>
      <c r="J64" s="60" t="e">
        <f t="shared" si="11"/>
        <v>#REF!</v>
      </c>
      <c r="K64" s="17"/>
      <c r="L64" s="60" t="e">
        <f t="shared" si="11"/>
        <v>#REF!</v>
      </c>
      <c r="M64" s="60" t="e">
        <f t="shared" si="11"/>
        <v>#REF!</v>
      </c>
      <c r="N64" s="60" t="e">
        <f t="shared" si="11"/>
        <v>#REF!</v>
      </c>
      <c r="O64" s="60" t="e">
        <f t="shared" si="11"/>
        <v>#REF!</v>
      </c>
      <c r="P64" s="60" t="e">
        <f t="shared" si="11"/>
        <v>#REF!</v>
      </c>
      <c r="Q64" s="17"/>
      <c r="R64" s="22" t="s">
        <v>143</v>
      </c>
      <c r="S64" s="22"/>
    </row>
    <row r="65" spans="3:19" x14ac:dyDescent="0.25">
      <c r="C65" s="34" t="s">
        <v>70</v>
      </c>
      <c r="D65" s="63" t="e">
        <f>D48+D40+D32+D55</f>
        <v>#REF!</v>
      </c>
      <c r="E65" s="39"/>
      <c r="F65" s="63" t="e">
        <f>F48+F40+F32+F55</f>
        <v>#REF!</v>
      </c>
      <c r="G65" s="63" t="e">
        <f>G48+G40+G32+G55+0.04</f>
        <v>#REF!</v>
      </c>
      <c r="H65" s="63" t="e">
        <f t="shared" ref="H65" si="12">H48+H40+H32+H55</f>
        <v>#REF!</v>
      </c>
      <c r="I65" s="63" t="e">
        <f>I48+I40+I32+I55-0.04</f>
        <v>#REF!</v>
      </c>
      <c r="J65" s="62" t="e">
        <f>J48+J40+J32+J55</f>
        <v>#REF!</v>
      </c>
      <c r="K65" s="58"/>
      <c r="L65" s="13" t="e">
        <f t="shared" ref="L65:P65" si="13">L48+L40+L32+L55</f>
        <v>#REF!</v>
      </c>
      <c r="M65" s="13" t="e">
        <f>M48+M40+M32+M55</f>
        <v>#REF!</v>
      </c>
      <c r="N65" s="13" t="e">
        <f t="shared" si="13"/>
        <v>#REF!</v>
      </c>
      <c r="O65" s="13" t="e">
        <f t="shared" si="13"/>
        <v>#REF!</v>
      </c>
      <c r="P65" s="26" t="e">
        <f t="shared" si="13"/>
        <v>#REF!</v>
      </c>
      <c r="Q65" s="58"/>
      <c r="R65" s="21" t="s">
        <v>117</v>
      </c>
      <c r="S65" s="21"/>
    </row>
    <row r="66" spans="3:19" x14ac:dyDescent="0.25">
      <c r="C66" s="34" t="s">
        <v>114</v>
      </c>
      <c r="D66" s="13">
        <v>-8</v>
      </c>
      <c r="E66" s="13"/>
      <c r="F66" s="26">
        <f>-0.6+0.2</f>
        <v>-0.39999999999999997</v>
      </c>
      <c r="G66" s="26">
        <v>0.7</v>
      </c>
      <c r="H66" s="26">
        <v>-0.8</v>
      </c>
      <c r="I66" s="26">
        <v>0.2</v>
      </c>
      <c r="J66" s="26">
        <f>-0.6-1+1.4-0.1</f>
        <v>-0.30000000000000016</v>
      </c>
      <c r="K66" s="37"/>
      <c r="L66" s="26">
        <v>-0.2</v>
      </c>
      <c r="M66" s="26">
        <v>-0.6</v>
      </c>
      <c r="N66" s="33">
        <v>0</v>
      </c>
      <c r="O66" s="26">
        <v>-4.7</v>
      </c>
      <c r="P66" s="26">
        <v>-5.5</v>
      </c>
      <c r="Q66" s="37"/>
      <c r="R66" s="21" t="s">
        <v>118</v>
      </c>
      <c r="S66" s="21"/>
    </row>
    <row r="67" spans="3:19" x14ac:dyDescent="0.25">
      <c r="C67" s="34" t="s">
        <v>115</v>
      </c>
      <c r="D67" s="13" t="e">
        <f>#REF!/1000</f>
        <v>#REF!</v>
      </c>
      <c r="E67" s="39"/>
      <c r="F67" s="13" t="e">
        <f>#REF!/1000</f>
        <v>#REF!</v>
      </c>
      <c r="G67" s="13" t="e">
        <f>#REF!/1000+0.01</f>
        <v>#REF!</v>
      </c>
      <c r="H67" s="13" t="e">
        <f>#REF!/1000</f>
        <v>#REF!</v>
      </c>
      <c r="I67" s="14" t="e">
        <f>#REF!/1000-0.08</f>
        <v>#REF!</v>
      </c>
      <c r="J67" s="13" t="e">
        <f>#REF!/1000-0.07</f>
        <v>#REF!</v>
      </c>
      <c r="K67" s="80"/>
      <c r="L67" s="13" t="e">
        <f>#REF!/1000</f>
        <v>#REF!</v>
      </c>
      <c r="M67" s="13" t="e">
        <f>#REF!/1000-0.05</f>
        <v>#REF!</v>
      </c>
      <c r="N67" s="13" t="e">
        <f>#REF!/1000+0.05</f>
        <v>#REF!</v>
      </c>
      <c r="O67" s="13" t="e">
        <f>#REF!/1000</f>
        <v>#REF!</v>
      </c>
      <c r="P67" s="13" t="e">
        <f>#REF!/1000</f>
        <v>#REF!</v>
      </c>
      <c r="Q67" s="80"/>
      <c r="R67" s="21" t="s">
        <v>119</v>
      </c>
      <c r="S67" s="21"/>
    </row>
    <row r="68" spans="3:19" x14ac:dyDescent="0.25">
      <c r="C68" s="34" t="s">
        <v>116</v>
      </c>
      <c r="D68" s="13">
        <v>-3.2</v>
      </c>
      <c r="E68" s="39"/>
      <c r="F68" s="26">
        <v>6.4</v>
      </c>
      <c r="G68" s="26">
        <v>8.1</v>
      </c>
      <c r="H68" s="26">
        <v>2.8</v>
      </c>
      <c r="I68" s="26">
        <v>8.6</v>
      </c>
      <c r="J68" s="26">
        <v>25.9</v>
      </c>
      <c r="K68" s="58"/>
      <c r="L68" s="26">
        <v>10.9</v>
      </c>
      <c r="M68" s="26">
        <v>11.8</v>
      </c>
      <c r="N68" s="26">
        <v>11.7</v>
      </c>
      <c r="O68" s="26">
        <v>4</v>
      </c>
      <c r="P68" s="26">
        <v>38.4</v>
      </c>
      <c r="Q68" s="58"/>
      <c r="R68" s="21" t="s">
        <v>101</v>
      </c>
      <c r="S68" s="21"/>
    </row>
    <row r="69" spans="3:19" x14ac:dyDescent="0.25">
      <c r="R69" s="21"/>
      <c r="S69" s="21"/>
    </row>
    <row r="70" spans="3:19" hidden="1" x14ac:dyDescent="0.25">
      <c r="R70" s="21"/>
      <c r="S70" s="21"/>
    </row>
    <row r="71" spans="3:19" ht="15.75" hidden="1" customHeight="1" x14ac:dyDescent="0.25">
      <c r="R71" s="21"/>
      <c r="S71" s="21"/>
    </row>
    <row r="72" spans="3:19" ht="15.75" hidden="1" customHeight="1" x14ac:dyDescent="0.25">
      <c r="C72" s="7" t="s">
        <v>73</v>
      </c>
    </row>
    <row r="73" spans="3:19" ht="15.75" hidden="1" customHeight="1" x14ac:dyDescent="0.25">
      <c r="C73" s="2" t="s">
        <v>2</v>
      </c>
      <c r="D73" s="50" t="e">
        <f>#REF!/1000</f>
        <v>#REF!</v>
      </c>
      <c r="F73" s="50" t="e">
        <f>#REF!/1000</f>
        <v>#REF!</v>
      </c>
      <c r="G73" s="50" t="e">
        <f>#REF!/1000</f>
        <v>#REF!</v>
      </c>
      <c r="H73" s="50" t="e">
        <f>#REF!/1000</f>
        <v>#REF!</v>
      </c>
      <c r="I73" s="50" t="e">
        <f>#REF!/1000</f>
        <v>#REF!</v>
      </c>
      <c r="J73" s="50" t="e">
        <f>#REF!/1000</f>
        <v>#REF!</v>
      </c>
      <c r="K73" s="81"/>
      <c r="L73" s="51" t="e">
        <f>#REF!/1000</f>
        <v>#REF!</v>
      </c>
      <c r="M73" s="51" t="e">
        <f>#REF!/1000</f>
        <v>#REF!</v>
      </c>
      <c r="N73" s="51" t="e">
        <f>#REF!/1000</f>
        <v>#REF!</v>
      </c>
      <c r="O73" s="50" t="e">
        <f>#REF!/1000</f>
        <v>#REF!</v>
      </c>
      <c r="P73" s="50" t="e">
        <f>#REF!/1000</f>
        <v>#REF!</v>
      </c>
      <c r="Q73" s="81"/>
    </row>
    <row r="74" spans="3:19" ht="15.75" hidden="1" customHeight="1" x14ac:dyDescent="0.25">
      <c r="C74" t="s">
        <v>72</v>
      </c>
      <c r="D74" s="8" t="e">
        <f>D32+D40+D48+D55+D61</f>
        <v>#REF!</v>
      </c>
      <c r="F74" s="8" t="e">
        <f>F32+F40+F48+F55+F61</f>
        <v>#REF!</v>
      </c>
      <c r="G74" s="8" t="e">
        <f>G32+G40+G48+G55+G61</f>
        <v>#REF!</v>
      </c>
      <c r="H74" s="8" t="e">
        <f>H32+H40+H48+H55+H61</f>
        <v>#REF!</v>
      </c>
      <c r="I74" s="8" t="e">
        <f>I32+I40+I48+I55+I61</f>
        <v>#REF!</v>
      </c>
      <c r="J74" s="8" t="e">
        <f>J32+J40+J48+J55+J61</f>
        <v>#REF!</v>
      </c>
      <c r="K74" s="17"/>
      <c r="L74" s="8" t="e">
        <f>L32+L40+L48+L55+L61</f>
        <v>#REF!</v>
      </c>
      <c r="M74" s="8" t="e">
        <f>M32+M40+M48+M55+M61</f>
        <v>#REF!</v>
      </c>
      <c r="N74" s="8" t="e">
        <f>N32+N40+N48+N55+N61</f>
        <v>#REF!</v>
      </c>
      <c r="O74" s="8" t="e">
        <f>O32+O40+O48+O55+O61</f>
        <v>#REF!</v>
      </c>
      <c r="P74" s="8" t="e">
        <f>P32+P40+P48+P55+P61</f>
        <v>#REF!</v>
      </c>
      <c r="Q74" s="17"/>
    </row>
    <row r="75" spans="3:19" ht="15.75" hidden="1" customHeight="1" x14ac:dyDescent="0.25">
      <c r="C75" t="s">
        <v>72</v>
      </c>
      <c r="D75" s="8" t="e">
        <f>D61+D8</f>
        <v>#REF!</v>
      </c>
      <c r="F75" s="8" t="e">
        <f>F61+F8</f>
        <v>#REF!</v>
      </c>
      <c r="G75" s="8" t="e">
        <f>G61+G8</f>
        <v>#REF!</v>
      </c>
      <c r="H75" s="8" t="e">
        <f>H61+H8</f>
        <v>#REF!</v>
      </c>
      <c r="I75" s="8" t="e">
        <f>I61+I8</f>
        <v>#REF!</v>
      </c>
      <c r="J75" s="8" t="e">
        <f>J61+J8</f>
        <v>#REF!</v>
      </c>
      <c r="K75" s="17"/>
      <c r="L75" s="8" t="e">
        <f>L61+L8</f>
        <v>#REF!</v>
      </c>
      <c r="M75" s="8" t="e">
        <f>M61+M8</f>
        <v>#REF!</v>
      </c>
      <c r="N75" s="8" t="e">
        <f>N61+N8</f>
        <v>#REF!</v>
      </c>
      <c r="O75" s="8" t="e">
        <f>O61+O8</f>
        <v>#REF!</v>
      </c>
      <c r="P75" s="8" t="e">
        <f>P61+P8</f>
        <v>#REF!</v>
      </c>
      <c r="Q75" s="17"/>
    </row>
    <row r="76" spans="3:19" ht="15.75" hidden="1" customHeight="1" x14ac:dyDescent="0.25">
      <c r="C76" t="s">
        <v>75</v>
      </c>
      <c r="D76" s="8" t="e">
        <f>D32+D40+D48+D55-D8</f>
        <v>#REF!</v>
      </c>
      <c r="E76" s="8"/>
      <c r="F76" s="8" t="e">
        <f>F32+F40+F48+F55-F8</f>
        <v>#REF!</v>
      </c>
      <c r="G76" s="8" t="e">
        <f>G32+G40+G48+G55-G8</f>
        <v>#REF!</v>
      </c>
      <c r="H76" s="8" t="e">
        <f>H32+H40+H48+H55-H8</f>
        <v>#REF!</v>
      </c>
      <c r="I76" s="8" t="e">
        <f>I32+I40+I48+I55-I8</f>
        <v>#REF!</v>
      </c>
      <c r="J76" s="8" t="e">
        <f>J32+J40+J48+J55-J8</f>
        <v>#REF!</v>
      </c>
      <c r="K76" s="17"/>
      <c r="L76" s="8" t="e">
        <f>L32+L40+L48+L55-L8</f>
        <v>#REF!</v>
      </c>
      <c r="M76" s="8" t="e">
        <f>M32+M40+M48+M55-M8</f>
        <v>#REF!</v>
      </c>
      <c r="N76" s="8" t="e">
        <f>N32+N40+N48+N55-N8</f>
        <v>#REF!</v>
      </c>
      <c r="O76" s="8" t="e">
        <f>O32+O40+O48+O55-O8</f>
        <v>#REF!</v>
      </c>
      <c r="P76" s="8" t="e">
        <f>P32+P40+P48+P55-P8</f>
        <v>#REF!</v>
      </c>
      <c r="Q76" s="17"/>
    </row>
    <row r="77" spans="3:19" ht="15.75" hidden="1" customHeight="1" x14ac:dyDescent="0.25">
      <c r="C77" t="s">
        <v>3</v>
      </c>
      <c r="D77" s="8">
        <f>D4-D30-D38-D46</f>
        <v>0</v>
      </c>
      <c r="F77" s="8">
        <f>F4-F30-F38-F46</f>
        <v>0</v>
      </c>
      <c r="G77" s="8">
        <f>G4-G30-G38-G46</f>
        <v>0</v>
      </c>
      <c r="H77" s="8">
        <f>H4-H30-H38-H46</f>
        <v>0</v>
      </c>
      <c r="I77" s="8">
        <f>I4-I30-I38-I46</f>
        <v>0</v>
      </c>
      <c r="J77" s="8">
        <f>J4-J30-J38-J46</f>
        <v>0</v>
      </c>
      <c r="K77" s="17"/>
      <c r="L77" s="8">
        <f>L4-L30-L38-L46</f>
        <v>0</v>
      </c>
      <c r="M77" s="8">
        <f>M4-M30-M38-M46</f>
        <v>0</v>
      </c>
      <c r="N77" s="8">
        <f>N4-N30-N38-N46</f>
        <v>0</v>
      </c>
      <c r="O77" s="8">
        <f>O4-O30-O38-O46</f>
        <v>0</v>
      </c>
      <c r="P77" s="8">
        <f>P4-P30-P38-P46</f>
        <v>0</v>
      </c>
      <c r="Q77" s="17"/>
    </row>
    <row r="78" spans="3:19" ht="15.75" hidden="1" customHeight="1" x14ac:dyDescent="0.25">
      <c r="C78" t="s">
        <v>74</v>
      </c>
      <c r="D78" s="8" t="e">
        <f>D31+D39+D47+D54+D60-D5</f>
        <v>#REF!</v>
      </c>
      <c r="E78" s="8"/>
      <c r="F78" s="8" t="e">
        <f>F31+F39+F47+F54+F60-F5</f>
        <v>#REF!</v>
      </c>
      <c r="G78" s="8" t="e">
        <f>G31+G39+G47+G54+G60-G5</f>
        <v>#REF!</v>
      </c>
      <c r="H78" s="8" t="e">
        <f>H31+H39+H47+H54+H60-H5</f>
        <v>#REF!</v>
      </c>
      <c r="I78" s="8" t="e">
        <f>I31+I39+I47+I54+I60-I5</f>
        <v>#REF!</v>
      </c>
      <c r="J78" s="8" t="e">
        <f>J31+J39+J47+J54+J60-J5</f>
        <v>#REF!</v>
      </c>
      <c r="K78" s="17"/>
      <c r="L78" s="8" t="e">
        <f>L31+L39+L47+L54+L60-L5</f>
        <v>#REF!</v>
      </c>
      <c r="M78" s="8" t="e">
        <f>M31+M39+M47+M54+M60-M5</f>
        <v>#REF!</v>
      </c>
      <c r="N78" s="8" t="e">
        <f>N31+N39+N47+N54+N60-N5</f>
        <v>#REF!</v>
      </c>
      <c r="O78" s="8" t="e">
        <f>O31+O39+O47+O54+O60-O5</f>
        <v>#REF!</v>
      </c>
      <c r="P78" s="8" t="e">
        <f>P31+P39+P47+P54+P60-P5</f>
        <v>#REF!</v>
      </c>
      <c r="Q78" s="17"/>
    </row>
    <row r="79" spans="3:19" ht="15.75" hidden="1" customHeight="1" x14ac:dyDescent="0.25">
      <c r="C79" t="s">
        <v>27</v>
      </c>
      <c r="D79" s="8" t="e">
        <f>#REF!/1000-D10</f>
        <v>#REF!</v>
      </c>
      <c r="E79" s="8"/>
      <c r="F79" s="8" t="e">
        <f>#REF!/1000-F10</f>
        <v>#REF!</v>
      </c>
      <c r="G79" s="8" t="e">
        <f>#REF!/1000-G10</f>
        <v>#REF!</v>
      </c>
      <c r="H79" s="8" t="e">
        <f>#REF!/1000-H10</f>
        <v>#REF!</v>
      </c>
      <c r="I79" s="8" t="e">
        <f>#REF!/1000-I10</f>
        <v>#REF!</v>
      </c>
      <c r="J79" s="8" t="e">
        <f>#REF!/1000-J10</f>
        <v>#REF!</v>
      </c>
      <c r="K79" s="17"/>
      <c r="L79" s="8" t="e">
        <f>#REF!/1000-L10</f>
        <v>#REF!</v>
      </c>
      <c r="M79" s="8" t="e">
        <f>#REF!/1000-M10</f>
        <v>#REF!</v>
      </c>
      <c r="N79" s="8" t="e">
        <f>#REF!/1000-N10</f>
        <v>#REF!</v>
      </c>
      <c r="O79" s="8" t="e">
        <f>#REF!/1000-O10</f>
        <v>#REF!</v>
      </c>
      <c r="P79" s="8" t="e">
        <f>#REF!/1000-P10</f>
        <v>#REF!</v>
      </c>
      <c r="Q79" s="17"/>
    </row>
    <row r="80" spans="3:19" ht="15.75" hidden="1" customHeight="1" x14ac:dyDescent="0.25">
      <c r="C80" t="s">
        <v>5</v>
      </c>
      <c r="D80" s="8" t="e">
        <f>D50+D42+D34-D17+#REF!/1000</f>
        <v>#REF!</v>
      </c>
      <c r="E80" s="8"/>
      <c r="F80" s="8" t="e">
        <f>F50+F42+F34-F17+#REF!/1000</f>
        <v>#REF!</v>
      </c>
      <c r="G80" s="8" t="e">
        <f>G50+G42+G34-G17+#REF!/1000</f>
        <v>#REF!</v>
      </c>
      <c r="H80" s="8" t="e">
        <f>H50+H42+H34-H17+#REF!/1000</f>
        <v>#REF!</v>
      </c>
      <c r="I80" s="8" t="e">
        <f>I50+I42+I34-I17+#REF!/1000</f>
        <v>#REF!</v>
      </c>
      <c r="J80" s="8" t="e">
        <f>J50+J42+J34-J17+#REF!/1000</f>
        <v>#REF!</v>
      </c>
      <c r="K80" s="17"/>
      <c r="L80" s="8" t="e">
        <f>L50+L42+L34-L17+#REF!/1000</f>
        <v>#REF!</v>
      </c>
      <c r="M80" s="8" t="e">
        <f>M50+M42+M34-M17+#REF!/1000</f>
        <v>#REF!</v>
      </c>
      <c r="N80" s="8" t="e">
        <f>N50+N42+N34-N17+#REF!/1000</f>
        <v>#REF!</v>
      </c>
      <c r="O80" s="8" t="e">
        <f>O50+O42+O34-O17+#REF!/1000</f>
        <v>#REF!</v>
      </c>
      <c r="P80" s="8" t="e">
        <f>P50+P42+P34-P17+#REF!/1000</f>
        <v>#REF!</v>
      </c>
      <c r="Q80" s="17"/>
    </row>
    <row r="81" spans="2:21" ht="15.75" hidden="1" customHeight="1" x14ac:dyDescent="0.25">
      <c r="D81" s="8"/>
      <c r="E81" s="8"/>
      <c r="F81" s="8"/>
      <c r="G81" s="8"/>
      <c r="H81" s="8"/>
      <c r="I81" s="8"/>
      <c r="J81" s="8"/>
      <c r="K81" s="17"/>
      <c r="L81" s="8"/>
      <c r="M81" s="8"/>
      <c r="N81" s="8"/>
      <c r="O81" s="8"/>
      <c r="P81" s="8"/>
      <c r="Q81" s="17"/>
    </row>
    <row r="82" spans="2:21" ht="15.75" hidden="1" customHeight="1" x14ac:dyDescent="0.25">
      <c r="D82" s="8"/>
      <c r="E82" s="8"/>
      <c r="F82" s="8"/>
      <c r="G82" s="8"/>
      <c r="H82" s="8"/>
      <c r="I82" s="8"/>
      <c r="J82" s="8"/>
      <c r="K82" s="17"/>
      <c r="L82" s="8"/>
      <c r="M82" s="8"/>
      <c r="N82" s="8"/>
      <c r="O82" s="8"/>
      <c r="P82" s="8"/>
      <c r="Q82" s="17"/>
    </row>
    <row r="83" spans="2:21" ht="15.75" customHeight="1" x14ac:dyDescent="0.25">
      <c r="B83" s="7" t="s">
        <v>148</v>
      </c>
      <c r="D83" s="60" t="e">
        <f>D6</f>
        <v>#REF!</v>
      </c>
      <c r="E83" s="8"/>
      <c r="F83" s="60" t="e">
        <f>F6</f>
        <v>#REF!</v>
      </c>
      <c r="G83" s="60" t="e">
        <f t="shared" ref="G83:J83" si="14">G6</f>
        <v>#REF!</v>
      </c>
      <c r="H83" s="60" t="e">
        <f t="shared" si="14"/>
        <v>#REF!</v>
      </c>
      <c r="I83" s="60" t="e">
        <f t="shared" si="14"/>
        <v>#REF!</v>
      </c>
      <c r="J83" s="60" t="e">
        <f t="shared" si="14"/>
        <v>#REF!</v>
      </c>
      <c r="K83" s="17"/>
      <c r="L83" s="60" t="e">
        <f>L6</f>
        <v>#REF!</v>
      </c>
      <c r="M83" s="60" t="e">
        <f t="shared" ref="M83:P83" si="15">M6</f>
        <v>#REF!</v>
      </c>
      <c r="N83" s="60" t="e">
        <f t="shared" si="15"/>
        <v>#REF!</v>
      </c>
      <c r="O83" s="60" t="e">
        <f t="shared" si="15"/>
        <v>#REF!</v>
      </c>
      <c r="P83" s="60" t="e">
        <f t="shared" si="15"/>
        <v>#REF!</v>
      </c>
      <c r="Q83" s="17"/>
      <c r="R83" s="22" t="s">
        <v>144</v>
      </c>
      <c r="S83" s="22"/>
    </row>
    <row r="84" spans="2:21" x14ac:dyDescent="0.25">
      <c r="C84" s="34" t="s">
        <v>130</v>
      </c>
      <c r="D84" s="64" t="e">
        <f>D87-D86-D85</f>
        <v>#REF!</v>
      </c>
      <c r="E84" s="65"/>
      <c r="F84" s="66" t="e">
        <f>F87-F86-F85+0.01</f>
        <v>#REF!</v>
      </c>
      <c r="G84" s="64" t="e">
        <f>G87-G86-G85</f>
        <v>#REF!</v>
      </c>
      <c r="H84" s="64" t="e">
        <f>H87-H86-H85</f>
        <v>#REF!</v>
      </c>
      <c r="I84" s="66" t="e">
        <f>I87-I86-I85</f>
        <v>#REF!</v>
      </c>
      <c r="J84" s="67" t="e">
        <f>J87-J86-J85+0.1</f>
        <v>#REF!</v>
      </c>
      <c r="K84" s="58"/>
      <c r="L84" s="37" t="e">
        <f>L87-L86-L85-0.1</f>
        <v>#REF!</v>
      </c>
      <c r="M84" s="37" t="e">
        <f>M87-M86-M85+0.1</f>
        <v>#REF!</v>
      </c>
      <c r="N84" s="14" t="e">
        <f>N87-N86-N85</f>
        <v>#REF!</v>
      </c>
      <c r="O84" s="13" t="e">
        <f>O87-O86-O85</f>
        <v>#REF!</v>
      </c>
      <c r="P84" s="13" t="e">
        <f>P87-P86-P85</f>
        <v>#REF!</v>
      </c>
      <c r="Q84" s="58"/>
      <c r="R84" s="21" t="s">
        <v>133</v>
      </c>
      <c r="S84" s="21"/>
    </row>
    <row r="85" spans="2:21" x14ac:dyDescent="0.25">
      <c r="C85" s="34" t="s">
        <v>128</v>
      </c>
      <c r="D85" s="63" t="e">
        <f>#REF!/1000</f>
        <v>#REF!</v>
      </c>
      <c r="E85" s="63"/>
      <c r="F85" s="62" t="e">
        <f>#REF!/1000+0.1</f>
        <v>#REF!</v>
      </c>
      <c r="G85" s="62" t="e">
        <f>#REF!/1000</f>
        <v>#REF!</v>
      </c>
      <c r="H85" s="62" t="e">
        <f>#REF!/1000</f>
        <v>#REF!</v>
      </c>
      <c r="I85" s="62" t="e">
        <f>#REF!/1000</f>
        <v>#REF!</v>
      </c>
      <c r="J85" s="62" t="e">
        <f>#REF!/1000+0.1</f>
        <v>#REF!</v>
      </c>
      <c r="K85" s="37"/>
      <c r="L85" s="13" t="e">
        <f>#REF!/1000-0.1</f>
        <v>#REF!</v>
      </c>
      <c r="M85" s="13" t="e">
        <f>#REF!/1000+0.1</f>
        <v>#REF!</v>
      </c>
      <c r="N85" s="14" t="e">
        <f>#REF!/1000</f>
        <v>#REF!</v>
      </c>
      <c r="O85" s="13" t="e">
        <f>#REF!/1000</f>
        <v>#REF!</v>
      </c>
      <c r="P85" s="13" t="e">
        <f>#REF!/1000</f>
        <v>#REF!</v>
      </c>
      <c r="Q85" s="37"/>
      <c r="R85" s="21" t="s">
        <v>132</v>
      </c>
      <c r="S85" s="21"/>
    </row>
    <row r="86" spans="2:21" x14ac:dyDescent="0.25">
      <c r="C86" s="34" t="s">
        <v>129</v>
      </c>
      <c r="D86" s="63" t="e">
        <f>#REF!/1000</f>
        <v>#REF!</v>
      </c>
      <c r="E86" s="65"/>
      <c r="F86" s="35" t="e">
        <f>#REF!/1000-0.1</f>
        <v>#REF!</v>
      </c>
      <c r="G86" s="63" t="e">
        <f>#REF!/1000+0.01</f>
        <v>#REF!</v>
      </c>
      <c r="H86" s="63" t="e">
        <f>#REF!/1000</f>
        <v>#REF!</v>
      </c>
      <c r="I86" s="64" t="e">
        <f>#REF!/1000</f>
        <v>#REF!</v>
      </c>
      <c r="J86" s="64" t="e">
        <f>#REF!/1000-0.07</f>
        <v>#REF!</v>
      </c>
      <c r="K86" s="58"/>
      <c r="L86" s="35" t="e">
        <f>#REF!/1000+0.1</f>
        <v>#REF!</v>
      </c>
      <c r="M86" s="38" t="e">
        <f>#REF!/1000-0.13</f>
        <v>#REF!</v>
      </c>
      <c r="N86" s="13" t="e">
        <f>#REF!/1000</f>
        <v>#REF!</v>
      </c>
      <c r="O86" s="13" t="e">
        <f>#REF!/1000</f>
        <v>#REF!</v>
      </c>
      <c r="P86" s="37" t="e">
        <f>#REF!/1000-0.05</f>
        <v>#REF!</v>
      </c>
      <c r="Q86" s="58"/>
      <c r="R86" s="21" t="s">
        <v>134</v>
      </c>
      <c r="S86" s="21"/>
    </row>
    <row r="87" spans="2:21" x14ac:dyDescent="0.25">
      <c r="C87" s="34" t="s">
        <v>127</v>
      </c>
      <c r="D87" s="62" t="e">
        <f>#REF!/1000</f>
        <v>#REF!</v>
      </c>
      <c r="E87" s="65"/>
      <c r="F87" s="62" t="e">
        <f>#REF!/1000</f>
        <v>#REF!</v>
      </c>
      <c r="G87" s="62" t="e">
        <f>#REF!/1000</f>
        <v>#REF!</v>
      </c>
      <c r="H87" s="62" t="e">
        <f>#REF!/1000</f>
        <v>#REF!</v>
      </c>
      <c r="I87" s="62" t="e">
        <f>#REF!/1000</f>
        <v>#REF!</v>
      </c>
      <c r="J87" s="62" t="e">
        <f>#REF!/1000</f>
        <v>#REF!</v>
      </c>
      <c r="K87" s="58"/>
      <c r="L87" s="33">
        <v>-4.8</v>
      </c>
      <c r="M87" s="33">
        <v>12.3</v>
      </c>
      <c r="N87" s="33">
        <v>13.6</v>
      </c>
      <c r="O87" s="26" t="e">
        <f>#REF!/1000</f>
        <v>#REF!</v>
      </c>
      <c r="P87" s="26" t="e">
        <f>#REF!/1000</f>
        <v>#REF!</v>
      </c>
      <c r="Q87" s="58"/>
      <c r="R87" s="21" t="s">
        <v>135</v>
      </c>
      <c r="S87" s="21"/>
      <c r="U87" s="10" t="s">
        <v>137</v>
      </c>
    </row>
    <row r="88" spans="2:21" x14ac:dyDescent="0.25">
      <c r="D88" s="53">
        <f>-3.2+0.3+8</f>
        <v>5.0999999999999996</v>
      </c>
      <c r="F88" s="53">
        <f>-0.1+0.5+7.1</f>
        <v>7.5</v>
      </c>
      <c r="G88" s="53">
        <f>6.6+0.3+1.3</f>
        <v>8.1999999999999993</v>
      </c>
      <c r="H88" s="53">
        <f>-5.2+0.3+8.8</f>
        <v>3.9000000000000004</v>
      </c>
      <c r="I88" s="53">
        <f>8.5+0.3-0.5</f>
        <v>8.3000000000000007</v>
      </c>
      <c r="J88" s="53">
        <f>9.8+1.4+16.7</f>
        <v>27.9</v>
      </c>
      <c r="L88" s="10">
        <f>-4.8+1.5+14.7</f>
        <v>11.399999999999999</v>
      </c>
      <c r="M88" s="10">
        <f>12.3+0.4+0.7</f>
        <v>13.4</v>
      </c>
      <c r="N88" s="53">
        <f>13.6+1.5+1.1</f>
        <v>16.2</v>
      </c>
      <c r="O88" s="53">
        <f>10.1+0.2+4.9</f>
        <v>15.2</v>
      </c>
      <c r="P88" s="53">
        <f>31.2+3.6+21.4</f>
        <v>56.199999999999996</v>
      </c>
    </row>
    <row r="89" spans="2:21" s="20" customFormat="1" hidden="1" x14ac:dyDescent="0.25">
      <c r="C89" s="20" t="s">
        <v>131</v>
      </c>
      <c r="D89" s="19" t="e">
        <f>D84+D85+D86-D87</f>
        <v>#REF!</v>
      </c>
      <c r="F89" s="19" t="e">
        <f>F84+F85+F86-F87</f>
        <v>#REF!</v>
      </c>
      <c r="G89" s="19" t="e">
        <f>G84+G85+G86-G87</f>
        <v>#REF!</v>
      </c>
      <c r="H89" s="19" t="e">
        <f>H84+H85+H86-H87</f>
        <v>#REF!</v>
      </c>
      <c r="I89" s="19" t="e">
        <f>I84+I85+I86-I87</f>
        <v>#REF!</v>
      </c>
      <c r="J89" s="19" t="e">
        <f>J84+J85+J86-J87</f>
        <v>#REF!</v>
      </c>
      <c r="K89" s="19"/>
      <c r="L89" s="19" t="e">
        <f>L84+L85+L86-L87</f>
        <v>#REF!</v>
      </c>
      <c r="M89" s="19" t="e">
        <f>M84+M85+M86-M87</f>
        <v>#REF!</v>
      </c>
      <c r="N89" s="19" t="e">
        <f>N84+N85+N86-N87</f>
        <v>#REF!</v>
      </c>
      <c r="O89" s="19" t="e">
        <f>O84+O85+O86-O87</f>
        <v>#REF!</v>
      </c>
      <c r="P89" s="19" t="e">
        <f>P84+P85+P86-P87</f>
        <v>#REF!</v>
      </c>
      <c r="Q89" s="19"/>
    </row>
    <row r="90" spans="2:21" x14ac:dyDescent="0.25">
      <c r="B90" s="7" t="s">
        <v>147</v>
      </c>
      <c r="C90" s="2"/>
      <c r="D90" s="8"/>
      <c r="F90" s="60"/>
      <c r="G90" s="60"/>
      <c r="H90" s="60"/>
      <c r="I90" s="60"/>
      <c r="J90" s="60"/>
      <c r="L90" s="60"/>
      <c r="M90" s="60"/>
      <c r="N90" s="60"/>
      <c r="O90" s="60"/>
      <c r="P90" s="60"/>
      <c r="R90" s="22" t="s">
        <v>145</v>
      </c>
      <c r="S90" s="22"/>
    </row>
    <row r="91" spans="2:21" x14ac:dyDescent="0.25">
      <c r="C91" s="34" t="s">
        <v>136</v>
      </c>
      <c r="D91" s="63">
        <f>D93-D92</f>
        <v>4.8</v>
      </c>
      <c r="E91" s="65"/>
      <c r="F91" s="63">
        <f>F93-F92</f>
        <v>7</v>
      </c>
      <c r="G91" s="63">
        <f t="shared" ref="G91:P91" si="16">G93-G92</f>
        <v>7.8999999999999995</v>
      </c>
      <c r="H91" s="62">
        <f t="shared" si="16"/>
        <v>3.6000000000000005</v>
      </c>
      <c r="I91" s="62">
        <f t="shared" si="16"/>
        <v>8</v>
      </c>
      <c r="J91" s="62">
        <f t="shared" si="16"/>
        <v>26.5</v>
      </c>
      <c r="K91" s="66"/>
      <c r="L91" s="63">
        <f t="shared" si="16"/>
        <v>11.3</v>
      </c>
      <c r="M91" s="63">
        <f t="shared" si="16"/>
        <v>13</v>
      </c>
      <c r="N91" s="62">
        <f t="shared" si="16"/>
        <v>16</v>
      </c>
      <c r="O91" s="62">
        <f t="shared" si="16"/>
        <v>15</v>
      </c>
      <c r="P91" s="62">
        <f t="shared" si="16"/>
        <v>55.300000000000004</v>
      </c>
      <c r="Q91" s="66"/>
      <c r="R91" s="21" t="s">
        <v>139</v>
      </c>
      <c r="S91" s="21"/>
      <c r="U91" s="10" t="s">
        <v>137</v>
      </c>
    </row>
    <row r="92" spans="2:21" x14ac:dyDescent="0.25">
      <c r="C92" s="39" t="s">
        <v>138</v>
      </c>
      <c r="D92" s="63">
        <v>-8</v>
      </c>
      <c r="E92" s="63"/>
      <c r="F92" s="62">
        <v>-7.1</v>
      </c>
      <c r="G92" s="62">
        <v>-1.3</v>
      </c>
      <c r="H92" s="62">
        <v>-8.8000000000000007</v>
      </c>
      <c r="I92" s="62">
        <v>0.5</v>
      </c>
      <c r="J92" s="62">
        <v>-16.7</v>
      </c>
      <c r="K92" s="66"/>
      <c r="L92" s="62">
        <v>-16.100000000000001</v>
      </c>
      <c r="M92" s="62">
        <v>-0.7</v>
      </c>
      <c r="N92" s="62">
        <v>-2.4</v>
      </c>
      <c r="O92" s="62">
        <v>-4.9000000000000004</v>
      </c>
      <c r="P92" s="68">
        <f>SUM(L92:O92)</f>
        <v>-24.1</v>
      </c>
      <c r="Q92" s="66"/>
      <c r="R92" s="21" t="s">
        <v>140</v>
      </c>
      <c r="S92" s="21"/>
      <c r="U92" s="10" t="s">
        <v>137</v>
      </c>
    </row>
    <row r="93" spans="2:21" x14ac:dyDescent="0.25">
      <c r="C93" s="34" t="s">
        <v>127</v>
      </c>
      <c r="D93" s="68">
        <v>-3.2</v>
      </c>
      <c r="E93" s="68"/>
      <c r="F93" s="68">
        <v>-0.1</v>
      </c>
      <c r="G93" s="68">
        <v>6.6</v>
      </c>
      <c r="H93" s="68">
        <v>-5.2</v>
      </c>
      <c r="I93" s="68">
        <v>8.5</v>
      </c>
      <c r="J93" s="68">
        <f>SUM(F93:I93)</f>
        <v>9.8000000000000007</v>
      </c>
      <c r="K93" s="82"/>
      <c r="L93" s="68">
        <v>-4.8</v>
      </c>
      <c r="M93" s="68">
        <v>12.3</v>
      </c>
      <c r="N93" s="68">
        <v>13.6</v>
      </c>
      <c r="O93" s="68">
        <v>10.1</v>
      </c>
      <c r="P93" s="68">
        <f>SUM(L93:O93)</f>
        <v>31.200000000000003</v>
      </c>
      <c r="Q93" s="82"/>
      <c r="R93" s="21" t="s">
        <v>135</v>
      </c>
      <c r="S93" s="21"/>
      <c r="U93" s="10" t="s">
        <v>137</v>
      </c>
    </row>
    <row r="96" spans="2:21" x14ac:dyDescent="0.25">
      <c r="D96" s="17" t="e">
        <f>D84-D6</f>
        <v>#REF!</v>
      </c>
      <c r="E96" s="17"/>
      <c r="F96" s="17">
        <v>0</v>
      </c>
      <c r="G96" s="17" t="e">
        <f t="shared" ref="G96:P96" si="17">G84-G6</f>
        <v>#REF!</v>
      </c>
      <c r="H96" s="17" t="e">
        <f t="shared" si="17"/>
        <v>#REF!</v>
      </c>
      <c r="I96" s="17" t="e">
        <f t="shared" si="17"/>
        <v>#REF!</v>
      </c>
      <c r="J96" s="17">
        <v>0</v>
      </c>
      <c r="K96" s="17"/>
      <c r="L96" s="17" t="e">
        <f>L84-L6</f>
        <v>#REF!</v>
      </c>
      <c r="M96" s="17" t="e">
        <f t="shared" si="17"/>
        <v>#REF!</v>
      </c>
      <c r="N96" s="17">
        <v>0</v>
      </c>
      <c r="O96" s="17" t="e">
        <f t="shared" si="17"/>
        <v>#REF!</v>
      </c>
      <c r="P96" s="17" t="e">
        <f t="shared" si="17"/>
        <v>#REF!</v>
      </c>
      <c r="Q96" s="17"/>
    </row>
    <row r="97" spans="4:17" x14ac:dyDescent="0.25">
      <c r="D97" s="2"/>
      <c r="E97" s="2"/>
      <c r="F97" s="2">
        <v>-0.3</v>
      </c>
      <c r="G97" s="2">
        <v>-0.3</v>
      </c>
      <c r="H97" s="2">
        <v>-0.3</v>
      </c>
      <c r="I97" s="2">
        <v>-0.4</v>
      </c>
      <c r="J97" s="2">
        <f>SUM(F97:I97)</f>
        <v>-1.2999999999999998</v>
      </c>
      <c r="L97" s="2"/>
      <c r="M97" s="2"/>
      <c r="N97" s="2"/>
      <c r="O97" s="2"/>
      <c r="P97" s="2"/>
    </row>
    <row r="98" spans="4:17" x14ac:dyDescent="0.25">
      <c r="D98" s="36"/>
      <c r="E98" s="36"/>
      <c r="F98" s="15">
        <v>7.4</v>
      </c>
      <c r="G98" s="15">
        <v>8.1999999999999993</v>
      </c>
      <c r="H98" s="15">
        <v>3.9</v>
      </c>
      <c r="I98" s="15">
        <v>8.4</v>
      </c>
      <c r="J98" s="2">
        <f>SUM(F98:I98)</f>
        <v>27.9</v>
      </c>
      <c r="K98" s="17"/>
      <c r="L98" s="15">
        <v>11.5</v>
      </c>
      <c r="M98" s="15">
        <v>13.3</v>
      </c>
      <c r="N98" s="15">
        <v>16.2</v>
      </c>
      <c r="O98" s="15">
        <v>15.2</v>
      </c>
      <c r="P98" s="15">
        <v>56.2</v>
      </c>
      <c r="Q98" s="17"/>
    </row>
    <row r="99" spans="4:17" x14ac:dyDescent="0.25">
      <c r="D99" s="2"/>
      <c r="E99" s="2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  <c r="Q99" s="17"/>
    </row>
    <row r="100" spans="4:17" x14ac:dyDescent="0.25">
      <c r="D100" s="2"/>
      <c r="E100" s="2"/>
      <c r="F100" s="56"/>
      <c r="G100" s="56"/>
      <c r="H100" s="56"/>
      <c r="I100" s="56"/>
      <c r="J100" s="56"/>
      <c r="K100" s="83"/>
      <c r="L100" s="56">
        <v>-14.7</v>
      </c>
      <c r="M100" s="56">
        <v>-0.7</v>
      </c>
      <c r="N100" s="56">
        <v>-1.1000000000000001</v>
      </c>
      <c r="O100" s="56">
        <v>-4.9000000000000004</v>
      </c>
      <c r="P100" s="56">
        <f>SUM(L100:O100)</f>
        <v>-21.4</v>
      </c>
      <c r="Q100" s="83"/>
    </row>
    <row r="101" spans="4:17" x14ac:dyDescent="0.25">
      <c r="D101" s="2"/>
      <c r="E101" s="2"/>
      <c r="F101" s="2"/>
      <c r="G101" s="2"/>
      <c r="H101" s="2"/>
      <c r="I101" s="2"/>
      <c r="J101" s="2"/>
      <c r="L101" s="2">
        <v>-4.8</v>
      </c>
      <c r="M101" s="2">
        <v>12.3</v>
      </c>
      <c r="N101" s="2">
        <v>13.6</v>
      </c>
      <c r="O101" s="2">
        <v>10.1</v>
      </c>
      <c r="P101" s="56">
        <f>SUM(L101:O101)</f>
        <v>31.200000000000003</v>
      </c>
    </row>
    <row r="102" spans="4:17" x14ac:dyDescent="0.25">
      <c r="D102" s="2"/>
      <c r="E102" s="2"/>
      <c r="F102" s="2"/>
      <c r="G102" s="2"/>
      <c r="H102" s="2"/>
      <c r="I102" s="2"/>
      <c r="J102" s="2"/>
      <c r="L102" s="2">
        <v>-1.6</v>
      </c>
      <c r="M102" s="2">
        <v>-0.3</v>
      </c>
      <c r="N102" s="2">
        <v>-1.5</v>
      </c>
      <c r="O102" s="2">
        <v>-0.2</v>
      </c>
      <c r="P102" s="56">
        <f>SUM(L102:O102)</f>
        <v>-3.6000000000000005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8BD-9934-4426-BD4F-22123A7E5A74}">
  <dimension ref="A1:W170"/>
  <sheetViews>
    <sheetView topLeftCell="A110" zoomScale="85" zoomScaleNormal="85" workbookViewId="0">
      <selection activeCell="D83" sqref="D83:J84"/>
    </sheetView>
  </sheetViews>
  <sheetFormatPr defaultRowHeight="15" x14ac:dyDescent="0.25"/>
  <cols>
    <col min="1" max="1" width="1.42578125" customWidth="1"/>
    <col min="2" max="2" width="3.140625" customWidth="1"/>
    <col min="3" max="3" width="51.140625" style="2" customWidth="1"/>
    <col min="4" max="4" width="9.7109375" bestFit="1" customWidth="1"/>
    <col min="5" max="5" width="1.7109375" customWidth="1"/>
    <col min="6" max="6" width="11.140625" customWidth="1"/>
    <col min="7" max="10" width="9.7109375" bestFit="1" customWidth="1"/>
    <col min="11" max="11" width="2.140625" customWidth="1"/>
    <col min="12" max="16" width="9.7109375" bestFit="1" customWidth="1"/>
    <col min="18" max="23" width="8.7109375" style="10"/>
  </cols>
  <sheetData>
    <row r="1" spans="2:23" x14ac:dyDescent="0.25">
      <c r="C1" s="31" t="s">
        <v>51</v>
      </c>
      <c r="L1" s="10"/>
    </row>
    <row r="2" spans="2:23" x14ac:dyDescent="0.25">
      <c r="C2" s="2" t="s">
        <v>21</v>
      </c>
      <c r="R2" s="10" t="s">
        <v>50</v>
      </c>
    </row>
    <row r="3" spans="2:23" x14ac:dyDescent="0.25">
      <c r="C3" s="7" t="s">
        <v>4</v>
      </c>
      <c r="D3" s="4" t="s">
        <v>17</v>
      </c>
      <c r="E3" s="1"/>
      <c r="F3" s="4" t="s">
        <v>10</v>
      </c>
      <c r="G3" s="4" t="s">
        <v>11</v>
      </c>
      <c r="H3" s="4" t="s">
        <v>12</v>
      </c>
      <c r="I3" s="4" t="s">
        <v>13</v>
      </c>
      <c r="J3" s="1">
        <v>2023</v>
      </c>
      <c r="K3" s="1"/>
      <c r="L3" s="4" t="s">
        <v>14</v>
      </c>
      <c r="M3" s="4" t="s">
        <v>15</v>
      </c>
      <c r="N3" s="4" t="s">
        <v>16</v>
      </c>
      <c r="O3" s="4" t="s">
        <v>9</v>
      </c>
      <c r="P3" s="1">
        <v>2022</v>
      </c>
      <c r="R3" s="28">
        <v>2023</v>
      </c>
      <c r="S3" s="29" t="s">
        <v>14</v>
      </c>
      <c r="T3" s="29" t="s">
        <v>15</v>
      </c>
      <c r="U3" s="29" t="s">
        <v>16</v>
      </c>
      <c r="V3" s="29" t="s">
        <v>9</v>
      </c>
      <c r="W3" s="28">
        <v>2022</v>
      </c>
    </row>
    <row r="4" spans="2:23" x14ac:dyDescent="0.25">
      <c r="B4" s="23">
        <v>1</v>
      </c>
      <c r="C4" s="2" t="s">
        <v>3</v>
      </c>
      <c r="D4" s="11" t="e">
        <f>ROUND((#REF!),0)</f>
        <v>#REF!</v>
      </c>
      <c r="E4" s="3"/>
      <c r="F4" s="12" t="e">
        <f>ROUND((#REF!),0)-22-10</f>
        <v>#REF!</v>
      </c>
      <c r="G4" s="11" t="e">
        <f>ROUND((#REF!),0)</f>
        <v>#REF!</v>
      </c>
      <c r="H4" s="12" t="e">
        <f>ROUND((#REF!),0)+2</f>
        <v>#REF!</v>
      </c>
      <c r="I4" s="11" t="e">
        <f>ROUND((#REF!),0)</f>
        <v>#REF!</v>
      </c>
      <c r="J4" s="12" t="e">
        <f>ROUND((#REF!),0)-22-10</f>
        <v>#REF!</v>
      </c>
      <c r="K4" s="3"/>
      <c r="L4" s="12" t="e">
        <f>ROUND((#REF!),0)-15+1</f>
        <v>#REF!</v>
      </c>
      <c r="M4" s="12" t="e">
        <f>ROUND((#REF!),0)-44</f>
        <v>#REF!</v>
      </c>
      <c r="N4" s="3" t="e">
        <f>ROUND((#REF!),0)</f>
        <v>#REF!</v>
      </c>
      <c r="O4" s="3" t="e">
        <f>ROUND((#REF!),0)</f>
        <v>#REF!</v>
      </c>
      <c r="P4" s="3" t="e">
        <f>ROUND((#REF!),0)</f>
        <v>#REF!</v>
      </c>
      <c r="S4" s="6">
        <v>1</v>
      </c>
      <c r="T4" s="6">
        <v>-44</v>
      </c>
      <c r="U4" s="6"/>
      <c r="V4" s="6"/>
      <c r="W4" s="6"/>
    </row>
    <row r="5" spans="2:23" x14ac:dyDescent="0.25">
      <c r="C5" s="2" t="s">
        <v>45</v>
      </c>
      <c r="D5" s="11" t="e">
        <f>ROUND((#REF!),0)</f>
        <v>#REF!</v>
      </c>
      <c r="E5" s="3"/>
      <c r="F5" s="12" t="e">
        <f>ROUND((#REF!),0)</f>
        <v>#REF!</v>
      </c>
      <c r="G5" s="11" t="e">
        <f>ROUND((#REF!),0)</f>
        <v>#REF!</v>
      </c>
      <c r="H5" s="12" t="e">
        <f>ROUND((#REF!),0)</f>
        <v>#REF!</v>
      </c>
      <c r="I5" s="11" t="e">
        <f>ROUND((#REF!),0)</f>
        <v>#REF!</v>
      </c>
      <c r="J5" s="12" t="e">
        <f>ROUND((#REF!),0)</f>
        <v>#REF!</v>
      </c>
      <c r="K5" s="3"/>
      <c r="L5" s="3"/>
      <c r="M5" s="3"/>
      <c r="N5" s="3"/>
      <c r="O5" s="3"/>
      <c r="P5" s="3"/>
      <c r="S5" s="6"/>
      <c r="T5" s="6"/>
      <c r="U5" s="6"/>
      <c r="V5" s="6"/>
      <c r="W5" s="6"/>
    </row>
    <row r="6" spans="2:23" x14ac:dyDescent="0.25">
      <c r="C6" s="2" t="s">
        <v>49</v>
      </c>
      <c r="D6" s="11"/>
      <c r="E6" s="3"/>
      <c r="F6" s="12"/>
      <c r="G6" s="11"/>
      <c r="H6" s="12"/>
      <c r="I6" s="11"/>
      <c r="J6" s="12"/>
      <c r="K6" s="3"/>
      <c r="L6" s="3" t="e">
        <f>ROUND((#REF!),0)-15+1</f>
        <v>#REF!</v>
      </c>
      <c r="M6" s="3" t="e">
        <f>ROUND((#REF!),0)-44</f>
        <v>#REF!</v>
      </c>
      <c r="N6" s="3" t="e">
        <f>ROUND((#REF!),0)</f>
        <v>#REF!</v>
      </c>
      <c r="O6" s="3" t="e">
        <f>ROUND((#REF!),0)</f>
        <v>#REF!</v>
      </c>
      <c r="P6" s="3" t="e">
        <f>ROUND((#REF!),0)</f>
        <v>#REF!</v>
      </c>
      <c r="S6" s="6"/>
      <c r="T6" s="6"/>
      <c r="U6" s="6"/>
      <c r="V6" s="6"/>
      <c r="W6" s="6"/>
    </row>
    <row r="7" spans="2:23" x14ac:dyDescent="0.25">
      <c r="C7" s="2" t="s">
        <v>47</v>
      </c>
      <c r="D7" s="11"/>
      <c r="E7" s="3"/>
      <c r="F7" s="12"/>
      <c r="G7" s="11"/>
      <c r="H7" s="12"/>
      <c r="I7" s="11"/>
      <c r="J7" s="12"/>
      <c r="K7" s="3"/>
      <c r="L7" s="3"/>
      <c r="M7" s="3"/>
      <c r="N7" s="3"/>
      <c r="O7" s="3"/>
      <c r="P7" s="3"/>
      <c r="S7" s="6"/>
      <c r="T7" s="6"/>
      <c r="U7" s="6"/>
      <c r="V7" s="6"/>
      <c r="W7" s="6"/>
    </row>
    <row r="8" spans="2:23" x14ac:dyDescent="0.25">
      <c r="C8" s="2" t="s">
        <v>48</v>
      </c>
      <c r="D8" s="11"/>
      <c r="E8" s="3"/>
      <c r="F8" s="12"/>
      <c r="G8" s="11"/>
      <c r="H8" s="12"/>
      <c r="I8" s="11"/>
      <c r="J8" s="12"/>
      <c r="K8" s="3"/>
      <c r="L8" s="3"/>
      <c r="M8" s="3"/>
      <c r="N8" s="3"/>
      <c r="O8" s="3"/>
      <c r="P8" s="3"/>
      <c r="S8" s="6"/>
      <c r="T8" s="6"/>
      <c r="U8" s="6"/>
      <c r="V8" s="6"/>
      <c r="W8" s="6"/>
    </row>
    <row r="9" spans="2:23" x14ac:dyDescent="0.25">
      <c r="B9" s="23">
        <v>1</v>
      </c>
      <c r="C9" s="2" t="s">
        <v>0</v>
      </c>
      <c r="D9" s="3" t="e">
        <f>ROUND((#REF!),0)</f>
        <v>#REF!</v>
      </c>
      <c r="E9" s="3"/>
      <c r="F9" s="3" t="e">
        <f>ROUND((#REF!),0)</f>
        <v>#REF!</v>
      </c>
      <c r="G9" s="3" t="e">
        <f>ROUND((#REF!),0)</f>
        <v>#REF!</v>
      </c>
      <c r="H9" s="3" t="e">
        <f>ROUND((#REF!),0)</f>
        <v>#REF!</v>
      </c>
      <c r="I9" s="3" t="e">
        <f>ROUND((#REF!),0)</f>
        <v>#REF!</v>
      </c>
      <c r="J9" s="3" t="e">
        <f>ROUND((#REF!),0)</f>
        <v>#REF!</v>
      </c>
      <c r="K9" s="3"/>
      <c r="L9" s="3"/>
      <c r="M9" s="3"/>
      <c r="N9" s="3"/>
      <c r="O9" s="3"/>
      <c r="P9" s="3"/>
      <c r="S9" s="6"/>
      <c r="T9" s="6"/>
      <c r="U9" s="6"/>
      <c r="V9" s="6"/>
      <c r="W9" s="6"/>
    </row>
    <row r="10" spans="2:23" x14ac:dyDescent="0.25">
      <c r="C10" s="2" t="s">
        <v>24</v>
      </c>
      <c r="D10" s="3"/>
      <c r="E10" s="3"/>
      <c r="F10" s="3"/>
      <c r="G10" s="3"/>
      <c r="H10" s="3"/>
      <c r="I10" s="3"/>
      <c r="J10" s="3"/>
      <c r="K10" s="3"/>
      <c r="L10" s="3" t="e">
        <f>ROUND((#REF!),0)</f>
        <v>#REF!</v>
      </c>
      <c r="M10" s="3" t="e">
        <f>ROUND((#REF!),0)</f>
        <v>#REF!</v>
      </c>
      <c r="N10" s="3" t="e">
        <f>ROUND((#REF!),0)</f>
        <v>#REF!</v>
      </c>
      <c r="O10" s="3" t="e">
        <f>ROUND((#REF!),0)</f>
        <v>#REF!</v>
      </c>
      <c r="P10" s="3" t="e">
        <f>ROUND((#REF!),0)</f>
        <v>#REF!</v>
      </c>
      <c r="S10" s="6"/>
      <c r="T10" s="6"/>
      <c r="U10" s="6"/>
      <c r="V10" s="6"/>
      <c r="W10" s="6"/>
    </row>
    <row r="11" spans="2:23" x14ac:dyDescent="0.25">
      <c r="C11" s="2" t="s">
        <v>1</v>
      </c>
      <c r="D11" s="3" t="e">
        <f>ROUND((#REF!),0)</f>
        <v>#REF!</v>
      </c>
      <c r="E11" s="3"/>
      <c r="F11" s="12" t="e">
        <f>ROUND((#REF!),0)+6</f>
        <v>#REF!</v>
      </c>
      <c r="G11" s="3" t="e">
        <f>ROUND((#REF!),0)</f>
        <v>#REF!</v>
      </c>
      <c r="H11" s="3" t="e">
        <f>ROUND((#REF!),0)</f>
        <v>#REF!</v>
      </c>
      <c r="I11" s="3" t="e">
        <f>ROUND((#REF!),0)</f>
        <v>#REF!</v>
      </c>
      <c r="J11" s="12" t="e">
        <f>ROUND((#REF!),0)+2</f>
        <v>#REF!</v>
      </c>
      <c r="K11" s="3"/>
      <c r="L11" s="3"/>
      <c r="M11" s="3"/>
      <c r="N11" s="3"/>
      <c r="O11" s="3"/>
      <c r="P11" s="3"/>
      <c r="S11" s="6">
        <f>-16050+14575</f>
        <v>-1475</v>
      </c>
      <c r="T11" s="6"/>
      <c r="U11" s="6"/>
      <c r="V11" s="6"/>
      <c r="W11" s="6"/>
    </row>
    <row r="12" spans="2:23" x14ac:dyDescent="0.25">
      <c r="B12" s="23">
        <v>1</v>
      </c>
      <c r="C12" s="2" t="s">
        <v>2</v>
      </c>
      <c r="D12" s="3" t="e">
        <f>ROUND((#REF!),0)</f>
        <v>#REF!</v>
      </c>
      <c r="E12" s="3"/>
      <c r="F12" s="3" t="e">
        <f>ROUND((#REF!),0)</f>
        <v>#REF!</v>
      </c>
      <c r="G12" s="3" t="e">
        <f>ROUND((#REF!),0)</f>
        <v>#REF!</v>
      </c>
      <c r="H12" s="3" t="e">
        <f>ROUND((#REF!),0)</f>
        <v>#REF!</v>
      </c>
      <c r="I12" s="3" t="e">
        <f>ROUND((#REF!),0)</f>
        <v>#REF!</v>
      </c>
      <c r="J12" s="3" t="e">
        <f>ROUND((#REF!),0)</f>
        <v>#REF!</v>
      </c>
      <c r="K12" s="3"/>
      <c r="L12" s="3"/>
      <c r="M12" s="3"/>
      <c r="N12" s="3"/>
      <c r="O12" s="3"/>
      <c r="P12" s="3"/>
      <c r="S12" s="6"/>
      <c r="T12" s="6"/>
      <c r="U12" s="6"/>
      <c r="V12" s="6"/>
      <c r="W12" s="6"/>
    </row>
    <row r="13" spans="2:23" x14ac:dyDescent="0.25">
      <c r="B13" s="23">
        <v>1</v>
      </c>
      <c r="C13" s="2" t="s">
        <v>32</v>
      </c>
      <c r="D13" s="9"/>
      <c r="E13" s="3"/>
      <c r="F13" s="9"/>
      <c r="G13" s="9"/>
      <c r="H13" s="9"/>
      <c r="I13" s="9"/>
      <c r="J13" s="9"/>
      <c r="K13" s="3"/>
      <c r="L13" s="3"/>
      <c r="M13" s="3"/>
      <c r="N13" s="3"/>
      <c r="O13" s="3"/>
      <c r="P13" s="3"/>
    </row>
    <row r="14" spans="2:23" x14ac:dyDescent="0.25">
      <c r="C14" s="2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/>
      <c r="T14" s="6"/>
      <c r="U14" s="6"/>
      <c r="V14" s="6"/>
      <c r="W14" s="6"/>
    </row>
    <row r="15" spans="2:23" x14ac:dyDescent="0.25">
      <c r="C15" s="2" t="s">
        <v>52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S15" s="6"/>
      <c r="T15" s="6"/>
      <c r="U15" s="6"/>
      <c r="V15" s="6"/>
      <c r="W15" s="6"/>
    </row>
    <row r="16" spans="2:23" x14ac:dyDescent="0.25">
      <c r="C16" s="2" t="s">
        <v>53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S16" s="6"/>
      <c r="T16" s="6"/>
      <c r="U16" s="6"/>
      <c r="V16" s="6"/>
      <c r="W16" s="6"/>
    </row>
    <row r="17" spans="2:16" x14ac:dyDescent="0.25">
      <c r="B17" s="23">
        <v>1</v>
      </c>
      <c r="C17" s="2" t="s">
        <v>27</v>
      </c>
      <c r="D17" s="3" t="e">
        <f>ROUND((#REF!),0)</f>
        <v>#REF!</v>
      </c>
      <c r="E17" s="3"/>
      <c r="F17" s="3" t="e">
        <f>ROUND((#REF!),0)</f>
        <v>#REF!</v>
      </c>
      <c r="G17" s="3" t="e">
        <f>ROUND((#REF!),0)</f>
        <v>#REF!</v>
      </c>
      <c r="H17" s="3" t="e">
        <f>ROUND((#REF!),0)</f>
        <v>#REF!</v>
      </c>
      <c r="I17" s="3" t="e">
        <f>ROUND((#REF!),0)</f>
        <v>#REF!</v>
      </c>
      <c r="J17" s="3" t="e">
        <f>ROUND((#REF!),0)</f>
        <v>#REF!</v>
      </c>
      <c r="K17" s="3"/>
      <c r="L17" s="3"/>
      <c r="M17" s="3"/>
      <c r="N17" s="3"/>
      <c r="O17" s="3"/>
      <c r="P17" s="3"/>
    </row>
    <row r="18" spans="2:16" x14ac:dyDescent="0.25">
      <c r="B18" s="23">
        <v>1</v>
      </c>
      <c r="C18" s="2" t="s">
        <v>28</v>
      </c>
      <c r="D18" s="9"/>
      <c r="E18" s="3"/>
      <c r="F18" s="9"/>
      <c r="G18" s="9"/>
      <c r="H18" s="9"/>
      <c r="I18" s="9"/>
      <c r="J18" s="9"/>
      <c r="K18" s="3"/>
      <c r="L18" s="9"/>
      <c r="M18" s="9"/>
      <c r="N18" s="9"/>
      <c r="O18" s="9"/>
      <c r="P18" s="9"/>
    </row>
    <row r="19" spans="2:16" x14ac:dyDescent="0.25">
      <c r="B19" s="23">
        <v>1</v>
      </c>
      <c r="C19" s="2" t="s">
        <v>29</v>
      </c>
      <c r="D19" s="9"/>
      <c r="E19" s="3"/>
      <c r="F19" s="9"/>
      <c r="G19" s="9"/>
      <c r="H19" s="9"/>
      <c r="I19" s="9"/>
      <c r="J19" s="9"/>
      <c r="K19" s="3"/>
      <c r="L19" s="9"/>
      <c r="M19" s="9"/>
      <c r="N19" s="9"/>
      <c r="O19" s="9"/>
      <c r="P19" s="9"/>
    </row>
    <row r="20" spans="2:16" x14ac:dyDescent="0.25">
      <c r="B20" s="23">
        <v>1</v>
      </c>
      <c r="C20" s="2" t="s">
        <v>33</v>
      </c>
      <c r="D20" s="9"/>
      <c r="E20" s="3"/>
      <c r="F20" s="9"/>
      <c r="G20" s="9"/>
      <c r="H20" s="9"/>
      <c r="I20" s="9"/>
      <c r="J20" s="9"/>
      <c r="K20" s="3"/>
      <c r="L20" s="9"/>
      <c r="M20" s="9"/>
      <c r="N20" s="9"/>
      <c r="O20" s="9"/>
      <c r="P20" s="9"/>
    </row>
    <row r="21" spans="2:16" x14ac:dyDescent="0.25">
      <c r="B21" s="23">
        <v>1</v>
      </c>
      <c r="C21" s="2" t="s">
        <v>30</v>
      </c>
      <c r="D21" s="9"/>
      <c r="E21" s="3"/>
      <c r="F21" s="9"/>
      <c r="G21" s="9"/>
      <c r="H21" s="9"/>
      <c r="I21" s="9"/>
      <c r="J21" s="9"/>
      <c r="K21" s="3"/>
      <c r="L21" s="9"/>
      <c r="M21" s="9"/>
      <c r="N21" s="9"/>
      <c r="O21" s="9"/>
      <c r="P21" s="9"/>
    </row>
    <row r="22" spans="2:16" x14ac:dyDescent="0.25">
      <c r="B22" s="9"/>
      <c r="C22" s="2" t="s">
        <v>44</v>
      </c>
      <c r="D22" s="9"/>
      <c r="E22" s="3"/>
      <c r="F22" s="9"/>
      <c r="G22" s="9"/>
      <c r="H22" s="9"/>
      <c r="I22" s="9"/>
      <c r="J22" s="9"/>
      <c r="K22" s="3"/>
      <c r="L22" s="9"/>
      <c r="M22" s="9"/>
      <c r="N22" s="9"/>
      <c r="O22" s="9"/>
      <c r="P22" s="9"/>
    </row>
    <row r="23" spans="2:16" x14ac:dyDescent="0.25">
      <c r="B23" s="23">
        <v>1</v>
      </c>
      <c r="C23" s="2" t="s">
        <v>31</v>
      </c>
      <c r="D23" s="9"/>
      <c r="E23" s="3"/>
      <c r="F23" s="9"/>
      <c r="G23" s="9"/>
      <c r="H23" s="9"/>
      <c r="I23" s="9"/>
      <c r="J23" s="9"/>
      <c r="K23" s="3"/>
      <c r="L23" s="9"/>
      <c r="M23" s="9"/>
      <c r="N23" s="9"/>
      <c r="O23" s="9"/>
      <c r="P23" s="9"/>
    </row>
    <row r="24" spans="2:16" x14ac:dyDescent="0.25">
      <c r="D24" s="9"/>
      <c r="E24" s="3"/>
      <c r="F24" s="9"/>
      <c r="G24" s="9"/>
      <c r="H24" s="9"/>
      <c r="I24" s="9"/>
      <c r="J24" s="9"/>
      <c r="K24" s="3"/>
      <c r="L24" s="9"/>
      <c r="M24" s="9"/>
      <c r="N24" s="9"/>
      <c r="O24" s="9"/>
      <c r="P24" s="9"/>
    </row>
    <row r="25" spans="2:16" x14ac:dyDescent="0.25">
      <c r="C25" s="7" t="s">
        <v>37</v>
      </c>
      <c r="D25" s="9"/>
      <c r="E25" s="3"/>
      <c r="F25" s="9"/>
      <c r="G25" s="9"/>
      <c r="H25" s="9"/>
      <c r="I25" s="9"/>
      <c r="J25" s="9"/>
      <c r="K25" s="3"/>
      <c r="L25" s="9"/>
      <c r="M25" s="9"/>
      <c r="N25" s="9"/>
      <c r="O25" s="9"/>
      <c r="P25" s="9"/>
    </row>
    <row r="26" spans="2:16" x14ac:dyDescent="0.25">
      <c r="B26" s="23">
        <v>1</v>
      </c>
      <c r="C26" s="24" t="s">
        <v>38</v>
      </c>
      <c r="D26" s="9"/>
      <c r="E26" s="3"/>
      <c r="F26" s="9"/>
      <c r="G26" s="9"/>
      <c r="H26" s="9"/>
      <c r="I26" s="9"/>
      <c r="J26" s="9"/>
      <c r="K26" s="3"/>
      <c r="L26" s="9"/>
      <c r="M26" s="9"/>
      <c r="N26" s="9"/>
      <c r="O26" s="9"/>
      <c r="P26" s="9"/>
    </row>
    <row r="27" spans="2:16" x14ac:dyDescent="0.25">
      <c r="B27" s="23">
        <v>1</v>
      </c>
      <c r="C27" s="24" t="s">
        <v>39</v>
      </c>
      <c r="D27" s="9"/>
      <c r="E27" s="3"/>
      <c r="F27" s="9"/>
      <c r="G27" s="9"/>
      <c r="H27" s="9"/>
      <c r="I27" s="9"/>
      <c r="J27" s="9"/>
      <c r="K27" s="3"/>
      <c r="L27" s="9"/>
      <c r="M27" s="9"/>
      <c r="N27" s="9"/>
      <c r="O27" s="9"/>
      <c r="P27" s="9"/>
    </row>
    <row r="28" spans="2:16" x14ac:dyDescent="0.25">
      <c r="B28" s="23">
        <v>1</v>
      </c>
      <c r="C28" s="24" t="s">
        <v>40</v>
      </c>
      <c r="D28" s="9"/>
      <c r="E28" s="3"/>
      <c r="F28" s="9"/>
      <c r="G28" s="9"/>
      <c r="H28" s="9"/>
      <c r="I28" s="9"/>
      <c r="J28" s="9"/>
      <c r="K28" s="3"/>
      <c r="L28" s="9"/>
      <c r="M28" s="9"/>
      <c r="N28" s="9"/>
      <c r="O28" s="9"/>
      <c r="P28" s="9"/>
    </row>
    <row r="29" spans="2:16" x14ac:dyDescent="0.25">
      <c r="B29" s="23">
        <v>1</v>
      </c>
      <c r="C29" s="24" t="s">
        <v>41</v>
      </c>
      <c r="D29" s="9"/>
      <c r="E29" s="3"/>
      <c r="F29" s="9"/>
      <c r="G29" s="9"/>
      <c r="H29" s="9"/>
      <c r="I29" s="9"/>
      <c r="J29" s="9"/>
      <c r="K29" s="3"/>
      <c r="L29" s="9"/>
      <c r="M29" s="9"/>
      <c r="N29" s="9"/>
      <c r="O29" s="9"/>
      <c r="P29" s="9"/>
    </row>
    <row r="30" spans="2:16" x14ac:dyDescent="0.25">
      <c r="B30" s="23">
        <v>1</v>
      </c>
      <c r="C30" s="24" t="s">
        <v>42</v>
      </c>
      <c r="D30" s="9"/>
      <c r="E30" s="3"/>
      <c r="F30" s="9"/>
      <c r="G30" s="9"/>
      <c r="H30" s="9"/>
      <c r="I30" s="9"/>
      <c r="J30" s="9"/>
      <c r="K30" s="3"/>
      <c r="L30" s="9"/>
      <c r="M30" s="9"/>
      <c r="N30" s="9"/>
      <c r="O30" s="9"/>
      <c r="P30" s="9"/>
    </row>
    <row r="31" spans="2:16" x14ac:dyDescent="0.25">
      <c r="B31" s="23">
        <v>1</v>
      </c>
      <c r="C31" s="24" t="s">
        <v>43</v>
      </c>
      <c r="D31" s="9"/>
      <c r="E31" s="3"/>
      <c r="F31" s="9"/>
      <c r="G31" s="9"/>
      <c r="H31" s="9"/>
      <c r="I31" s="9"/>
      <c r="J31" s="9"/>
      <c r="K31" s="3"/>
      <c r="L31" s="9"/>
      <c r="M31" s="9"/>
      <c r="N31" s="9"/>
      <c r="O31" s="9"/>
      <c r="P31" s="9"/>
    </row>
    <row r="32" spans="2:16" x14ac:dyDescent="0.25">
      <c r="D32" s="8"/>
      <c r="E32" s="3"/>
      <c r="F32" s="8"/>
      <c r="G32" s="8"/>
      <c r="H32" s="8"/>
      <c r="I32" s="8"/>
      <c r="J32" s="8"/>
      <c r="K32" s="3"/>
      <c r="L32" s="8"/>
      <c r="M32" s="8"/>
      <c r="N32" s="8"/>
      <c r="O32" s="8"/>
      <c r="P32" s="8"/>
    </row>
    <row r="33" spans="2:23" x14ac:dyDescent="0.25">
      <c r="C33" s="7" t="s">
        <v>6</v>
      </c>
      <c r="D33" s="4" t="s">
        <v>17</v>
      </c>
      <c r="E33" s="1"/>
      <c r="F33" s="8" t="s">
        <v>10</v>
      </c>
      <c r="G33" s="3" t="s">
        <v>11</v>
      </c>
      <c r="H33" s="8" t="s">
        <v>12</v>
      </c>
      <c r="I33" s="8" t="s">
        <v>13</v>
      </c>
      <c r="J33" s="8">
        <v>2023</v>
      </c>
      <c r="K33" s="8"/>
      <c r="L33" s="8" t="s">
        <v>14</v>
      </c>
      <c r="M33" s="3" t="s">
        <v>15</v>
      </c>
      <c r="N33" s="8" t="s">
        <v>16</v>
      </c>
      <c r="O33" s="8" t="s">
        <v>9</v>
      </c>
      <c r="P33" s="1">
        <v>2022</v>
      </c>
      <c r="Q33" s="8"/>
      <c r="R33" s="17"/>
      <c r="S33" s="17"/>
    </row>
    <row r="34" spans="2:23" x14ac:dyDescent="0.25">
      <c r="B34" s="23">
        <v>1</v>
      </c>
      <c r="C34" s="2" t="s">
        <v>3</v>
      </c>
      <c r="D34" s="11" t="e">
        <f>ROUND((#REF!),0)</f>
        <v>#REF!</v>
      </c>
      <c r="E34" s="3"/>
      <c r="F34" s="11" t="e">
        <f>ROUND((#REF!),0)</f>
        <v>#REF!</v>
      </c>
      <c r="G34" s="11" t="e">
        <f>ROUND((#REF!),0)</f>
        <v>#REF!</v>
      </c>
      <c r="H34" s="11" t="e">
        <f>ROUND((#REF!),0)</f>
        <v>#REF!</v>
      </c>
      <c r="I34" s="11" t="e">
        <f>ROUND((#REF!),0)</f>
        <v>#REF!</v>
      </c>
      <c r="J34" s="3" t="e">
        <f>ROUND((#REF!),0)</f>
        <v>#REF!</v>
      </c>
      <c r="K34" s="3"/>
      <c r="L34" s="3" t="e">
        <f>ROUND((#REF!),0)</f>
        <v>#REF!</v>
      </c>
      <c r="M34" s="3" t="e">
        <f>ROUND((#REF!),0)</f>
        <v>#REF!</v>
      </c>
      <c r="N34" s="3" t="e">
        <f>ROUND((#REF!),0)</f>
        <v>#REF!</v>
      </c>
      <c r="O34" s="3" t="e">
        <f>ROUND((#REF!),0)+9</f>
        <v>#REF!</v>
      </c>
      <c r="P34" s="3" t="e">
        <f>ROUND((#REF!),0)+7</f>
        <v>#REF!</v>
      </c>
      <c r="Q34" s="8"/>
      <c r="R34" s="17"/>
      <c r="S34" s="17"/>
      <c r="V34" s="10">
        <v>9</v>
      </c>
      <c r="W34" s="10">
        <v>7</v>
      </c>
    </row>
    <row r="35" spans="2:23" x14ac:dyDescent="0.25">
      <c r="C35" s="2" t="s">
        <v>45</v>
      </c>
      <c r="D35" s="3" t="e">
        <f>ROUND((#REF!),0)</f>
        <v>#REF!</v>
      </c>
      <c r="E35" s="3"/>
      <c r="F35" s="3" t="e">
        <f>ROUND((#REF!),0)</f>
        <v>#REF!</v>
      </c>
      <c r="G35" s="3" t="e">
        <f>ROUND((#REF!),0)</f>
        <v>#REF!</v>
      </c>
      <c r="H35" s="3" t="e">
        <f>ROUND((#REF!),0)</f>
        <v>#REF!</v>
      </c>
      <c r="I35" s="3" t="e">
        <f>ROUND((#REF!),0)</f>
        <v>#REF!</v>
      </c>
      <c r="J35" s="3" t="e">
        <f>ROUND((#REF!),0)</f>
        <v>#REF!</v>
      </c>
      <c r="K35" s="3"/>
      <c r="L35" s="3"/>
      <c r="M35" s="3"/>
      <c r="N35" s="3"/>
      <c r="O35" s="3"/>
      <c r="P35" s="3"/>
      <c r="Q35" s="8"/>
      <c r="R35" s="17"/>
      <c r="S35" s="17"/>
    </row>
    <row r="36" spans="2:23" x14ac:dyDescent="0.25">
      <c r="B36" s="23">
        <v>1</v>
      </c>
      <c r="C36" s="2" t="s">
        <v>49</v>
      </c>
      <c r="D36" s="11"/>
      <c r="E36" s="3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8"/>
      <c r="R36" s="17"/>
      <c r="S36" s="17"/>
    </row>
    <row r="37" spans="2:23" x14ac:dyDescent="0.25">
      <c r="C37" s="2" t="s">
        <v>47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R37" s="17"/>
      <c r="S37" s="17"/>
    </row>
    <row r="38" spans="2:23" x14ac:dyDescent="0.25">
      <c r="C38" s="2" t="s">
        <v>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  <c r="R38" s="17"/>
      <c r="S38" s="17"/>
    </row>
    <row r="39" spans="2:23" x14ac:dyDescent="0.25">
      <c r="B39" s="23">
        <v>1</v>
      </c>
      <c r="C39" s="2" t="s">
        <v>0</v>
      </c>
      <c r="D39" s="3" t="e">
        <f>ROUND((#REF!),0)</f>
        <v>#REF!</v>
      </c>
      <c r="E39" s="3"/>
      <c r="F39" s="3" t="e">
        <f>ROUND((#REF!),0)</f>
        <v>#REF!</v>
      </c>
      <c r="G39" s="3" t="e">
        <f>ROUND((#REF!),0)</f>
        <v>#REF!</v>
      </c>
      <c r="H39" s="3" t="e">
        <f>ROUND((#REF!),0)</f>
        <v>#REF!</v>
      </c>
      <c r="I39" s="3" t="e">
        <f>ROUND((#REF!),0)</f>
        <v>#REF!</v>
      </c>
      <c r="J39" s="3" t="e">
        <f>ROUND((#REF!),0)</f>
        <v>#REF!</v>
      </c>
      <c r="K39" s="3"/>
      <c r="L39" s="3" t="e">
        <f>ROUND((#REF!),0)</f>
        <v>#REF!</v>
      </c>
      <c r="M39" s="3" t="e">
        <f>ROUND((#REF!),0)</f>
        <v>#REF!</v>
      </c>
      <c r="N39" s="3" t="e">
        <f>ROUND((#REF!),0)</f>
        <v>#REF!</v>
      </c>
      <c r="O39" s="3" t="e">
        <f>ROUND((#REF!),0)</f>
        <v>#REF!</v>
      </c>
      <c r="P39" s="3" t="e">
        <f>ROUND((#REF!),0)</f>
        <v>#REF!</v>
      </c>
      <c r="Q39" s="8"/>
      <c r="R39" s="17"/>
      <c r="S39" s="17"/>
    </row>
    <row r="40" spans="2:23" x14ac:dyDescent="0.25">
      <c r="C40" s="2" t="s">
        <v>24</v>
      </c>
      <c r="D40" s="3"/>
      <c r="E40" s="3"/>
      <c r="F40" s="3"/>
      <c r="G40" s="3"/>
      <c r="H40" s="3"/>
      <c r="I40" s="3"/>
      <c r="J40" s="3"/>
      <c r="K40" s="3"/>
      <c r="L40" s="3" t="e">
        <f>ROUND((#REF!),0)</f>
        <v>#REF!</v>
      </c>
      <c r="M40" s="3" t="e">
        <f>ROUND((#REF!),0)</f>
        <v>#REF!</v>
      </c>
      <c r="N40" s="3" t="e">
        <f>ROUND((#REF!),0)</f>
        <v>#REF!</v>
      </c>
      <c r="O40" s="3" t="e">
        <f>ROUND((#REF!),0)</f>
        <v>#REF!</v>
      </c>
      <c r="P40" s="3" t="e">
        <f>ROUND((#REF!),0)</f>
        <v>#REF!</v>
      </c>
      <c r="Q40" s="8"/>
      <c r="R40" s="17"/>
      <c r="S40" s="17"/>
    </row>
    <row r="41" spans="2:23" x14ac:dyDescent="0.25">
      <c r="B41" s="23">
        <v>1</v>
      </c>
      <c r="C41" s="2" t="s">
        <v>1</v>
      </c>
      <c r="D41" s="3" t="e">
        <f>ROUND((#REF!),0)</f>
        <v>#REF!</v>
      </c>
      <c r="E41" s="3"/>
      <c r="F41" s="3" t="e">
        <f>ROUND((#REF!),0)</f>
        <v>#REF!</v>
      </c>
      <c r="G41" s="3" t="e">
        <f>ROUND((#REF!),0)</f>
        <v>#REF!</v>
      </c>
      <c r="H41" s="3" t="e">
        <f>ROUND((#REF!),0)</f>
        <v>#REF!</v>
      </c>
      <c r="I41" s="3" t="e">
        <f>ROUND((#REF!),0)</f>
        <v>#REF!</v>
      </c>
      <c r="J41" s="3" t="e">
        <f>ROUND((#REF!),0)</f>
        <v>#REF!</v>
      </c>
      <c r="K41" s="3"/>
      <c r="L41" s="3" t="e">
        <f>ROUND((#REF!),0)</f>
        <v>#REF!</v>
      </c>
      <c r="M41" s="3" t="e">
        <f>ROUND((#REF!),0)</f>
        <v>#REF!</v>
      </c>
      <c r="N41" s="3" t="e">
        <f>ROUND((#REF!),0)</f>
        <v>#REF!</v>
      </c>
      <c r="O41" s="3" t="e">
        <f>ROUND((#REF!),0)</f>
        <v>#REF!</v>
      </c>
      <c r="P41" s="3" t="e">
        <f>ROUND((#REF!),0)</f>
        <v>#REF!</v>
      </c>
      <c r="Q41" s="8"/>
      <c r="R41" s="17"/>
      <c r="S41" s="17"/>
    </row>
    <row r="42" spans="2:23" x14ac:dyDescent="0.25">
      <c r="B42" s="23">
        <v>1</v>
      </c>
      <c r="C42" s="2" t="s">
        <v>2</v>
      </c>
      <c r="D42" s="3" t="e">
        <f>ROUND((#REF!),0)</f>
        <v>#REF!</v>
      </c>
      <c r="E42" s="3"/>
      <c r="F42" s="3" t="e">
        <f>ROUND((#REF!),0)</f>
        <v>#REF!</v>
      </c>
      <c r="G42" s="3" t="e">
        <f>ROUND((#REF!),0)</f>
        <v>#REF!</v>
      </c>
      <c r="H42" s="3" t="e">
        <f>ROUND((#REF!),0)</f>
        <v>#REF!</v>
      </c>
      <c r="I42" s="3" t="e">
        <f>ROUND((#REF!),0)</f>
        <v>#REF!</v>
      </c>
      <c r="J42" s="3" t="e">
        <f>ROUND((#REF!),0)</f>
        <v>#REF!</v>
      </c>
      <c r="K42" s="3"/>
      <c r="L42" s="3" t="e">
        <f>ROUND((#REF!),0)</f>
        <v>#REF!</v>
      </c>
      <c r="M42" s="3" t="e">
        <f>ROUND((#REF!),0)</f>
        <v>#REF!</v>
      </c>
      <c r="N42" s="3" t="e">
        <f>ROUND((#REF!),0)</f>
        <v>#REF!</v>
      </c>
      <c r="O42" s="3" t="e">
        <f>ROUND((#REF!),0)</f>
        <v>#REF!</v>
      </c>
      <c r="P42" s="3" t="e">
        <f>ROUND((#REF!),0)</f>
        <v>#REF!</v>
      </c>
      <c r="Q42" s="9"/>
      <c r="R42" s="30"/>
      <c r="S42" s="30"/>
    </row>
    <row r="43" spans="2:23" x14ac:dyDescent="0.25">
      <c r="B43" s="23">
        <v>1</v>
      </c>
      <c r="C43" s="2" t="s">
        <v>32</v>
      </c>
      <c r="D43" s="9" t="e">
        <f>D42/D34</f>
        <v>#REF!</v>
      </c>
      <c r="E43" s="3"/>
      <c r="F43" s="9" t="e">
        <f>F42/F34</f>
        <v>#REF!</v>
      </c>
      <c r="G43" s="9" t="e">
        <f>G42/G34</f>
        <v>#REF!</v>
      </c>
      <c r="H43" s="9" t="e">
        <f>H42/H34</f>
        <v>#REF!</v>
      </c>
      <c r="I43" s="9" t="e">
        <f>I42/I34</f>
        <v>#REF!</v>
      </c>
      <c r="J43" s="9" t="e">
        <f>J42/J34</f>
        <v>#REF!</v>
      </c>
      <c r="K43" s="3"/>
      <c r="L43" s="9" t="e">
        <f>L42/L34</f>
        <v>#REF!</v>
      </c>
      <c r="M43" s="9" t="e">
        <f>M42/M34</f>
        <v>#REF!</v>
      </c>
      <c r="N43" s="9" t="e">
        <f>N42/N34</f>
        <v>#REF!</v>
      </c>
      <c r="O43" s="9" t="e">
        <f>O42/O34</f>
        <v>#REF!</v>
      </c>
      <c r="P43" s="9" t="e">
        <f>P42/P34</f>
        <v>#REF!</v>
      </c>
    </row>
    <row r="44" spans="2:23" x14ac:dyDescent="0.25">
      <c r="C44" s="2" t="s">
        <v>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R44" s="17"/>
      <c r="S44" s="17"/>
    </row>
    <row r="45" spans="2:23" x14ac:dyDescent="0.25">
      <c r="C45" s="2" t="s">
        <v>52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  <c r="R45" s="17"/>
      <c r="S45" s="17"/>
    </row>
    <row r="46" spans="2:23" x14ac:dyDescent="0.25">
      <c r="C46" s="2" t="s">
        <v>53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R46" s="17"/>
      <c r="S46" s="17"/>
    </row>
    <row r="47" spans="2:23" x14ac:dyDescent="0.25">
      <c r="B47" s="23">
        <v>1</v>
      </c>
      <c r="C47" s="24" t="s">
        <v>5</v>
      </c>
      <c r="D47" s="3" t="e">
        <f>ROUND((#REF!),0)</f>
        <v>#REF!</v>
      </c>
      <c r="E47" s="3"/>
      <c r="F47" s="3" t="e">
        <f>ROUND((#REF!),0)</f>
        <v>#REF!</v>
      </c>
      <c r="G47" s="3" t="e">
        <f>ROUND((#REF!),0)</f>
        <v>#REF!</v>
      </c>
      <c r="H47" s="3" t="e">
        <f>ROUND((#REF!),0)</f>
        <v>#REF!</v>
      </c>
      <c r="I47" s="3" t="e">
        <f>ROUND((#REF!),0)</f>
        <v>#REF!</v>
      </c>
      <c r="J47" s="3" t="e">
        <f>ROUND((#REF!),0)</f>
        <v>#REF!</v>
      </c>
      <c r="K47" s="8"/>
      <c r="L47" s="3" t="e">
        <f>ROUND((#REF!),0)</f>
        <v>#REF!</v>
      </c>
      <c r="M47" s="3" t="e">
        <f>ROUND((#REF!),0)</f>
        <v>#REF!</v>
      </c>
      <c r="N47" s="3" t="e">
        <f>ROUND((#REF!),0)</f>
        <v>#REF!</v>
      </c>
      <c r="O47" s="3" t="e">
        <f>ROUND((#REF!),0)</f>
        <v>#REF!</v>
      </c>
      <c r="P47" s="3" t="e">
        <f>ROUND((#REF!),0)</f>
        <v>#REF!</v>
      </c>
    </row>
    <row r="48" spans="2:23" x14ac:dyDescent="0.25">
      <c r="C48" s="24" t="s">
        <v>34</v>
      </c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</row>
    <row r="49" spans="2:23" x14ac:dyDescent="0.25">
      <c r="B49" s="23">
        <v>1</v>
      </c>
      <c r="C49" s="24" t="s">
        <v>36</v>
      </c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</row>
    <row r="50" spans="2:23" x14ac:dyDescent="0.25">
      <c r="B50" s="23">
        <v>1</v>
      </c>
      <c r="C50" s="24" t="s">
        <v>35</v>
      </c>
      <c r="D50" s="8"/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23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23" x14ac:dyDescent="0.25">
      <c r="C52" s="7" t="s">
        <v>7</v>
      </c>
      <c r="D52" s="4" t="s">
        <v>17</v>
      </c>
      <c r="E52" s="1"/>
      <c r="F52" s="4" t="s">
        <v>10</v>
      </c>
      <c r="G52" s="4" t="s">
        <v>11</v>
      </c>
      <c r="H52" s="4" t="s">
        <v>12</v>
      </c>
      <c r="I52" s="4" t="s">
        <v>13</v>
      </c>
      <c r="J52" s="1">
        <v>2023</v>
      </c>
      <c r="K52" s="1"/>
      <c r="L52" s="4" t="s">
        <v>14</v>
      </c>
      <c r="M52" s="4" t="s">
        <v>15</v>
      </c>
      <c r="N52" s="4" t="s">
        <v>16</v>
      </c>
      <c r="O52" s="4" t="s">
        <v>9</v>
      </c>
      <c r="P52" s="1">
        <v>2022</v>
      </c>
    </row>
    <row r="53" spans="2:23" x14ac:dyDescent="0.25">
      <c r="B53" s="23">
        <v>1</v>
      </c>
      <c r="C53" s="2" t="s">
        <v>3</v>
      </c>
      <c r="D53" s="11" t="e">
        <f>ROUND((#REF!),0)</f>
        <v>#REF!</v>
      </c>
      <c r="E53" s="3"/>
      <c r="F53" s="12" t="e">
        <f>ROUND((#REF!),0)-22</f>
        <v>#REF!</v>
      </c>
      <c r="G53" s="11" t="e">
        <f>ROUND((#REF!),0)</f>
        <v>#REF!</v>
      </c>
      <c r="H53" s="12" t="e">
        <f>ROUND((#REF!),0)+2</f>
        <v>#REF!</v>
      </c>
      <c r="I53" s="11" t="e">
        <f>ROUND((#REF!),0)</f>
        <v>#REF!</v>
      </c>
      <c r="J53" s="12" t="e">
        <f>ROUND((#REF!),0)-22+2</f>
        <v>#REF!</v>
      </c>
      <c r="K53" s="3"/>
      <c r="L53" s="11" t="e">
        <f>ROUND((#REF!),0)</f>
        <v>#REF!</v>
      </c>
      <c r="M53" s="3" t="e">
        <f>ROUND((#REF!),0)</f>
        <v>#REF!</v>
      </c>
      <c r="N53" s="12" t="e">
        <f>ROUND((#REF!),0)+8</f>
        <v>#REF!</v>
      </c>
      <c r="O53" s="3" t="e">
        <f>ROUND((#REF!),0)</f>
        <v>#REF!</v>
      </c>
      <c r="P53" s="3" t="e">
        <f>ROUND((#REF!),0)</f>
        <v>#REF!</v>
      </c>
      <c r="U53" s="10">
        <v>8</v>
      </c>
    </row>
    <row r="54" spans="2:23" x14ac:dyDescent="0.25">
      <c r="C54" s="2" t="s">
        <v>45</v>
      </c>
      <c r="D54" s="3" t="e">
        <f>ROUND((#REF!),0)</f>
        <v>#REF!</v>
      </c>
      <c r="E54" s="3"/>
      <c r="F54" s="3" t="e">
        <f>ROUND((#REF!),0)</f>
        <v>#REF!</v>
      </c>
      <c r="G54" s="3" t="e">
        <f>ROUND((#REF!),0)</f>
        <v>#REF!</v>
      </c>
      <c r="H54" s="3" t="e">
        <f>ROUND((#REF!),0)</f>
        <v>#REF!</v>
      </c>
      <c r="I54" s="3" t="e">
        <f>ROUND((#REF!),0)</f>
        <v>#REF!</v>
      </c>
      <c r="J54" s="3" t="e">
        <f>ROUND((#REF!),0)</f>
        <v>#REF!</v>
      </c>
      <c r="K54" s="3"/>
      <c r="L54" s="3"/>
      <c r="M54" s="3"/>
      <c r="N54" s="3"/>
      <c r="O54" s="3"/>
      <c r="P54" s="3"/>
    </row>
    <row r="55" spans="2:23" x14ac:dyDescent="0.25">
      <c r="C55" s="2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23" x14ac:dyDescent="0.25">
      <c r="C56" s="2" t="s">
        <v>47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23" x14ac:dyDescent="0.25">
      <c r="C57" s="2" t="s">
        <v>48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23" x14ac:dyDescent="0.25">
      <c r="B58" s="23">
        <v>1</v>
      </c>
      <c r="C58" s="2" t="s">
        <v>0</v>
      </c>
      <c r="D58" s="3" t="e">
        <f>ROUND((#REF!),0)</f>
        <v>#REF!</v>
      </c>
      <c r="E58" s="3"/>
      <c r="F58" s="3" t="e">
        <f>ROUND((#REF!),0)</f>
        <v>#REF!</v>
      </c>
      <c r="G58" s="3" t="e">
        <f>ROUND((#REF!),0)</f>
        <v>#REF!</v>
      </c>
      <c r="H58" s="3" t="e">
        <f>ROUND((#REF!),0)</f>
        <v>#REF!</v>
      </c>
      <c r="I58" s="3" t="e">
        <f>ROUND((#REF!),0)</f>
        <v>#REF!</v>
      </c>
      <c r="J58" s="3" t="e">
        <f>ROUND((#REF!),0)</f>
        <v>#REF!</v>
      </c>
      <c r="K58" s="3"/>
      <c r="L58" s="3" t="e">
        <f>ROUND((#REF!),0)</f>
        <v>#REF!</v>
      </c>
      <c r="M58" s="3" t="e">
        <f>ROUND((#REF!),0)</f>
        <v>#REF!</v>
      </c>
      <c r="N58" s="3" t="e">
        <f>ROUND((#REF!),0)</f>
        <v>#REF!</v>
      </c>
      <c r="O58" s="3" t="e">
        <f>ROUND((#REF!),0)</f>
        <v>#REF!</v>
      </c>
      <c r="P58" s="3" t="e">
        <f>ROUND((#REF!),0)</f>
        <v>#REF!</v>
      </c>
    </row>
    <row r="59" spans="2:23" x14ac:dyDescent="0.25">
      <c r="C59" s="2" t="s">
        <v>24</v>
      </c>
      <c r="D59" s="3"/>
      <c r="E59" s="3"/>
      <c r="F59" s="3"/>
      <c r="G59" s="3"/>
      <c r="H59" s="3"/>
      <c r="I59" s="3"/>
      <c r="J59" s="3"/>
      <c r="K59" s="3"/>
      <c r="L59" s="3" t="e">
        <f>ROUND((#REF!),0)</f>
        <v>#REF!</v>
      </c>
      <c r="M59" s="3" t="e">
        <f>ROUND((#REF!),0)</f>
        <v>#REF!</v>
      </c>
      <c r="N59" s="3" t="e">
        <f>ROUND((#REF!),0)</f>
        <v>#REF!</v>
      </c>
      <c r="O59" s="3" t="e">
        <f>ROUND((#REF!),0)</f>
        <v>#REF!</v>
      </c>
      <c r="P59" s="3" t="e">
        <f>ROUND((#REF!),0)</f>
        <v>#REF!</v>
      </c>
    </row>
    <row r="60" spans="2:23" x14ac:dyDescent="0.25">
      <c r="B60" s="23">
        <v>1</v>
      </c>
      <c r="C60" s="2" t="s">
        <v>1</v>
      </c>
      <c r="D60" s="3" t="e">
        <f>ROUND((#REF!),0)</f>
        <v>#REF!</v>
      </c>
      <c r="E60" s="3"/>
      <c r="F60" s="3" t="e">
        <f>ROUND((#REF!),0)</f>
        <v>#REF!</v>
      </c>
      <c r="G60" s="3" t="e">
        <f>ROUND((#REF!),0)</f>
        <v>#REF!</v>
      </c>
      <c r="H60" s="3" t="e">
        <f>ROUND((#REF!),0)</f>
        <v>#REF!</v>
      </c>
      <c r="I60" s="3" t="e">
        <f>ROUND((#REF!),0)</f>
        <v>#REF!</v>
      </c>
      <c r="J60" s="3" t="e">
        <f>ROUND((#REF!),0)</f>
        <v>#REF!</v>
      </c>
      <c r="K60" s="3"/>
      <c r="L60" s="3" t="e">
        <f>ROUND((#REF!),0)</f>
        <v>#REF!</v>
      </c>
      <c r="M60" s="3" t="e">
        <f>ROUND((#REF!),0)</f>
        <v>#REF!</v>
      </c>
      <c r="N60" s="3" t="e">
        <f>ROUND((#REF!),0)</f>
        <v>#REF!</v>
      </c>
      <c r="O60" s="3" t="e">
        <f>ROUND((#REF!),0)</f>
        <v>#REF!</v>
      </c>
      <c r="P60" s="12" t="e">
        <f>ROUND((#REF!),0)+38</f>
        <v>#REF!</v>
      </c>
      <c r="W60" s="10">
        <f>750-712</f>
        <v>38</v>
      </c>
    </row>
    <row r="61" spans="2:23" x14ac:dyDescent="0.25">
      <c r="B61" s="23">
        <v>1</v>
      </c>
      <c r="C61" s="2" t="s">
        <v>2</v>
      </c>
      <c r="D61" s="3" t="e">
        <f>ROUND((#REF!),0)</f>
        <v>#REF!</v>
      </c>
      <c r="E61" s="3"/>
      <c r="F61" s="3" t="e">
        <f>ROUND((#REF!),0)</f>
        <v>#REF!</v>
      </c>
      <c r="G61" s="3" t="e">
        <f>ROUND((#REF!),0)</f>
        <v>#REF!</v>
      </c>
      <c r="H61" s="3" t="e">
        <f>ROUND((#REF!),0)</f>
        <v>#REF!</v>
      </c>
      <c r="I61" s="3" t="e">
        <f>ROUND((#REF!),0)</f>
        <v>#REF!</v>
      </c>
      <c r="J61" s="3" t="e">
        <f>ROUND((#REF!),0)</f>
        <v>#REF!</v>
      </c>
      <c r="K61" s="3"/>
      <c r="L61" s="3" t="e">
        <f>ROUND((#REF!),0)</f>
        <v>#REF!</v>
      </c>
      <c r="M61" s="3" t="e">
        <f>ROUND((#REF!),0)</f>
        <v>#REF!</v>
      </c>
      <c r="N61" s="3" t="e">
        <f>ROUND((#REF!),0)</f>
        <v>#REF!</v>
      </c>
      <c r="O61" s="3" t="e">
        <f>ROUND((#REF!),0)</f>
        <v>#REF!</v>
      </c>
      <c r="P61" s="3" t="e">
        <f>ROUND((#REF!),0)</f>
        <v>#REF!</v>
      </c>
    </row>
    <row r="62" spans="2:23" x14ac:dyDescent="0.25">
      <c r="B62" s="23">
        <v>1</v>
      </c>
      <c r="C62" s="2" t="s">
        <v>32</v>
      </c>
      <c r="D62" s="9"/>
      <c r="E62" s="3"/>
      <c r="F62" s="9"/>
      <c r="G62" s="9"/>
      <c r="H62" s="9"/>
      <c r="I62" s="9"/>
      <c r="J62" s="9"/>
      <c r="K62" s="3"/>
      <c r="L62" s="9"/>
      <c r="M62" s="9"/>
      <c r="N62" s="9"/>
      <c r="O62" s="9"/>
      <c r="P62" s="9"/>
    </row>
    <row r="63" spans="2:23" x14ac:dyDescent="0.25">
      <c r="C63" s="2" t="s">
        <v>23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3" x14ac:dyDescent="0.25">
      <c r="C64" s="2" t="s">
        <v>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C65" s="2" t="s">
        <v>53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23">
        <v>1</v>
      </c>
      <c r="C66" s="24" t="s">
        <v>5</v>
      </c>
      <c r="D66" s="8"/>
      <c r="E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25">
      <c r="C67" s="24" t="s">
        <v>34</v>
      </c>
      <c r="D67" s="8"/>
      <c r="E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25">
      <c r="B68" s="23">
        <v>1</v>
      </c>
      <c r="C68" s="24" t="s">
        <v>36</v>
      </c>
      <c r="D68" s="8"/>
      <c r="E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25">
      <c r="B69" s="23">
        <v>1</v>
      </c>
      <c r="C69" s="24" t="s">
        <v>35</v>
      </c>
      <c r="D69" s="8"/>
      <c r="E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C71" s="7" t="s">
        <v>8</v>
      </c>
      <c r="D71" s="4" t="s">
        <v>17</v>
      </c>
      <c r="E71" s="1"/>
      <c r="F71" s="4" t="s">
        <v>10</v>
      </c>
      <c r="G71" s="4" t="s">
        <v>11</v>
      </c>
      <c r="H71" s="4" t="s">
        <v>12</v>
      </c>
      <c r="I71" s="4" t="s">
        <v>13</v>
      </c>
      <c r="J71" s="1">
        <v>2023</v>
      </c>
      <c r="K71" s="1"/>
      <c r="L71" s="4" t="s">
        <v>14</v>
      </c>
      <c r="M71" s="4" t="s">
        <v>15</v>
      </c>
      <c r="N71" s="4" t="s">
        <v>16</v>
      </c>
      <c r="O71" s="4" t="s">
        <v>9</v>
      </c>
      <c r="P71" s="1">
        <v>2022</v>
      </c>
    </row>
    <row r="72" spans="2:16" x14ac:dyDescent="0.25">
      <c r="B72" s="23">
        <v>1</v>
      </c>
      <c r="C72" s="2" t="s">
        <v>3</v>
      </c>
      <c r="D72" s="11" t="e">
        <f>ROUND((#REF!),0)</f>
        <v>#REF!</v>
      </c>
      <c r="E72" s="3"/>
      <c r="F72" s="11" t="e">
        <f>ROUND((#REF!),0)</f>
        <v>#REF!</v>
      </c>
      <c r="G72" s="11" t="e">
        <f>ROUND((#REF!),0)</f>
        <v>#REF!</v>
      </c>
      <c r="H72" s="11" t="e">
        <f>ROUND((#REF!),0)</f>
        <v>#REF!</v>
      </c>
      <c r="I72" s="11" t="e">
        <f>ROUND((#REF!),0)</f>
        <v>#REF!</v>
      </c>
      <c r="J72" s="3" t="e">
        <f>ROUND((#REF!),0)</f>
        <v>#REF!</v>
      </c>
      <c r="K72" s="3"/>
      <c r="L72" s="3" t="e">
        <f>ROUND((#REF!),0)</f>
        <v>#REF!</v>
      </c>
      <c r="M72" s="3" t="e">
        <f>ROUND((#REF!),0)</f>
        <v>#REF!</v>
      </c>
      <c r="N72" s="3" t="e">
        <f>ROUND((#REF!),0)</f>
        <v>#REF!</v>
      </c>
      <c r="O72" s="3" t="e">
        <f>ROUND((#REF!),0)</f>
        <v>#REF!</v>
      </c>
      <c r="P72" s="3" t="e">
        <f>ROUND((#REF!),0)</f>
        <v>#REF!</v>
      </c>
    </row>
    <row r="73" spans="2:16" x14ac:dyDescent="0.25">
      <c r="C73" s="2" t="s">
        <v>45</v>
      </c>
      <c r="D73" s="3" t="e">
        <f>ROUND((#REF!),0)</f>
        <v>#REF!</v>
      </c>
      <c r="E73" s="3"/>
      <c r="F73" s="3" t="e">
        <f>ROUND((#REF!),0)</f>
        <v>#REF!</v>
      </c>
      <c r="G73" s="3" t="e">
        <f>ROUND((#REF!),0)</f>
        <v>#REF!</v>
      </c>
      <c r="H73" s="3" t="e">
        <f>ROUND((#REF!),0)</f>
        <v>#REF!</v>
      </c>
      <c r="I73" s="3" t="e">
        <f>ROUND((#REF!),0)</f>
        <v>#REF!</v>
      </c>
      <c r="J73" s="3" t="e">
        <f>ROUND((#REF!),0)</f>
        <v>#REF!</v>
      </c>
      <c r="K73" s="3"/>
      <c r="L73" s="3"/>
      <c r="M73" s="3"/>
      <c r="N73" s="3"/>
      <c r="O73" s="3"/>
      <c r="P73" s="3"/>
    </row>
    <row r="74" spans="2:16" x14ac:dyDescent="0.25">
      <c r="C74" s="2" t="s">
        <v>49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C75" s="2" t="s">
        <v>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C76" s="2" t="s">
        <v>48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23">
        <v>1</v>
      </c>
      <c r="C77" s="2" t="s">
        <v>0</v>
      </c>
      <c r="D77" s="3" t="e">
        <f>ROUND((#REF!),0)</f>
        <v>#REF!</v>
      </c>
      <c r="E77" s="3"/>
      <c r="F77" s="3" t="e">
        <f>ROUND((#REF!),0)</f>
        <v>#REF!</v>
      </c>
      <c r="G77" s="3" t="e">
        <f>ROUND((#REF!),0)</f>
        <v>#REF!</v>
      </c>
      <c r="H77" s="3" t="e">
        <f>ROUND((#REF!),0)</f>
        <v>#REF!</v>
      </c>
      <c r="I77" s="3" t="e">
        <f>ROUND((#REF!),0)</f>
        <v>#REF!</v>
      </c>
      <c r="J77" s="3" t="e">
        <f>ROUND((#REF!),0)</f>
        <v>#REF!</v>
      </c>
      <c r="K77" s="3"/>
      <c r="L77" s="3" t="e">
        <f>ROUND((#REF!),0)</f>
        <v>#REF!</v>
      </c>
      <c r="M77" s="3" t="e">
        <f>ROUND((#REF!),0)</f>
        <v>#REF!</v>
      </c>
      <c r="N77" s="3" t="e">
        <f>ROUND((#REF!),0)</f>
        <v>#REF!</v>
      </c>
      <c r="O77" s="3" t="e">
        <f>ROUND((#REF!),0)</f>
        <v>#REF!</v>
      </c>
      <c r="P77" s="3" t="e">
        <f>ROUND((#REF!),0)</f>
        <v>#REF!</v>
      </c>
    </row>
    <row r="78" spans="2:16" x14ac:dyDescent="0.25">
      <c r="C78" s="2" t="s">
        <v>24</v>
      </c>
      <c r="D78" s="3"/>
      <c r="E78" s="3"/>
      <c r="F78" s="3"/>
      <c r="G78" s="3"/>
      <c r="H78" s="3"/>
      <c r="I78" s="3"/>
      <c r="J78" s="3"/>
      <c r="K78" s="3"/>
      <c r="L78" s="3" t="e">
        <f>ROUND((#REF!),0)</f>
        <v>#REF!</v>
      </c>
      <c r="M78" s="3" t="e">
        <f>ROUND((#REF!),0)</f>
        <v>#REF!</v>
      </c>
      <c r="N78" s="3" t="e">
        <f>ROUND((#REF!),0)</f>
        <v>#REF!</v>
      </c>
      <c r="O78" s="3" t="e">
        <f>ROUND((#REF!),0)</f>
        <v>#REF!</v>
      </c>
      <c r="P78" s="3" t="e">
        <f>ROUND((#REF!),0)</f>
        <v>#REF!</v>
      </c>
    </row>
    <row r="79" spans="2:16" x14ac:dyDescent="0.25">
      <c r="B79" s="23">
        <v>1</v>
      </c>
      <c r="C79" s="2" t="s">
        <v>1</v>
      </c>
      <c r="D79" s="3" t="e">
        <f>ROUND((#REF!),0)</f>
        <v>#REF!</v>
      </c>
      <c r="E79" s="3"/>
      <c r="F79" s="3" t="e">
        <f>ROUND((#REF!),0)</f>
        <v>#REF!</v>
      </c>
      <c r="G79" s="3" t="e">
        <f>ROUND((#REF!),0)</f>
        <v>#REF!</v>
      </c>
      <c r="H79" s="3" t="e">
        <f>ROUND((#REF!),0)</f>
        <v>#REF!</v>
      </c>
      <c r="I79" s="3" t="e">
        <f>ROUND((#REF!),0)</f>
        <v>#REF!</v>
      </c>
      <c r="J79" s="3" t="e">
        <f>ROUND((#REF!),0)</f>
        <v>#REF!</v>
      </c>
      <c r="K79" s="3"/>
      <c r="L79" s="3" t="e">
        <f>ROUND((#REF!),0)</f>
        <v>#REF!</v>
      </c>
      <c r="M79" s="3" t="e">
        <f>ROUND((#REF!),0)</f>
        <v>#REF!</v>
      </c>
      <c r="N79" s="3" t="e">
        <f>ROUND((#REF!),0)</f>
        <v>#REF!</v>
      </c>
      <c r="O79" s="3" t="e">
        <f>ROUND((#REF!),0)</f>
        <v>#REF!</v>
      </c>
      <c r="P79" s="3" t="e">
        <f>ROUND((#REF!),0)</f>
        <v>#REF!</v>
      </c>
    </row>
    <row r="80" spans="2:16" x14ac:dyDescent="0.25">
      <c r="B80" s="23">
        <v>1</v>
      </c>
      <c r="C80" s="2" t="s">
        <v>2</v>
      </c>
      <c r="D80" s="3" t="e">
        <f>ROUND((#REF!),0)</f>
        <v>#REF!</v>
      </c>
      <c r="E80" s="3"/>
      <c r="F80" s="3" t="e">
        <f>ROUND((#REF!),0)</f>
        <v>#REF!</v>
      </c>
      <c r="G80" s="3" t="e">
        <f>ROUND((#REF!),0)</f>
        <v>#REF!</v>
      </c>
      <c r="H80" s="3" t="e">
        <f>ROUND((#REF!),0)</f>
        <v>#REF!</v>
      </c>
      <c r="I80" s="3" t="e">
        <f>ROUND((#REF!),0)</f>
        <v>#REF!</v>
      </c>
      <c r="J80" s="3" t="e">
        <f>ROUND((#REF!),0)</f>
        <v>#REF!</v>
      </c>
      <c r="K80" s="3"/>
      <c r="L80" s="3" t="e">
        <f>ROUND((#REF!),0)</f>
        <v>#REF!</v>
      </c>
      <c r="M80" s="3" t="e">
        <f>ROUND((#REF!),0)</f>
        <v>#REF!</v>
      </c>
      <c r="N80" s="3" t="e">
        <f>ROUND((#REF!),0)</f>
        <v>#REF!</v>
      </c>
      <c r="O80" s="3" t="e">
        <f>ROUND((#REF!),0)</f>
        <v>#REF!</v>
      </c>
      <c r="P80" s="3" t="e">
        <f>ROUND((#REF!),0)</f>
        <v>#REF!</v>
      </c>
    </row>
    <row r="81" spans="2:16" x14ac:dyDescent="0.25">
      <c r="B81" s="23">
        <v>1</v>
      </c>
      <c r="C81" s="2" t="s">
        <v>32</v>
      </c>
      <c r="D81" s="16"/>
      <c r="E81" s="3"/>
      <c r="F81" s="16"/>
      <c r="G81" s="16"/>
      <c r="H81" s="16"/>
      <c r="I81" s="16"/>
      <c r="J81" s="16"/>
      <c r="K81" s="3"/>
      <c r="L81" s="16"/>
      <c r="M81" s="16"/>
      <c r="N81" s="16"/>
      <c r="O81" s="16"/>
      <c r="P81" s="16"/>
    </row>
    <row r="82" spans="2:16" x14ac:dyDescent="0.25">
      <c r="C82" s="2" t="s">
        <v>23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s="10" customFormat="1" x14ac:dyDescent="0.25">
      <c r="C83" s="10" t="s">
        <v>52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s="10" customFormat="1" x14ac:dyDescent="0.25">
      <c r="C84" s="10" t="s">
        <v>53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5">
      <c r="B85" s="23">
        <v>1</v>
      </c>
      <c r="C85" s="24" t="s">
        <v>5</v>
      </c>
      <c r="D85" s="8"/>
      <c r="E85" s="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25">
      <c r="C86" s="24" t="s">
        <v>34</v>
      </c>
      <c r="D86" s="8"/>
      <c r="E86" s="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25">
      <c r="B87" s="23">
        <v>1</v>
      </c>
      <c r="C87" s="24" t="s">
        <v>36</v>
      </c>
      <c r="D87" s="8"/>
      <c r="E87" s="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25">
      <c r="B88" s="23">
        <v>1</v>
      </c>
      <c r="C88" s="24" t="s">
        <v>35</v>
      </c>
      <c r="D88" s="8"/>
      <c r="E88" s="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C90" s="7" t="s">
        <v>18</v>
      </c>
      <c r="D90" s="4" t="s">
        <v>17</v>
      </c>
      <c r="E90" s="1"/>
      <c r="F90" s="4" t="s">
        <v>10</v>
      </c>
      <c r="G90" s="4" t="s">
        <v>11</v>
      </c>
      <c r="H90" s="4" t="s">
        <v>12</v>
      </c>
      <c r="I90" s="4" t="s">
        <v>13</v>
      </c>
      <c r="J90" s="1">
        <v>2023</v>
      </c>
      <c r="K90" s="1"/>
      <c r="L90" s="4" t="s">
        <v>14</v>
      </c>
      <c r="M90" s="4" t="s">
        <v>15</v>
      </c>
      <c r="N90" s="4" t="s">
        <v>16</v>
      </c>
      <c r="O90" s="4" t="s">
        <v>9</v>
      </c>
      <c r="P90" s="1">
        <v>2022</v>
      </c>
    </row>
    <row r="91" spans="2:16" x14ac:dyDescent="0.25">
      <c r="B91" s="23">
        <v>1</v>
      </c>
      <c r="C91" s="2" t="s">
        <v>3</v>
      </c>
      <c r="D91" s="5"/>
      <c r="E91" s="3"/>
      <c r="F91" s="12" t="e">
        <f>ROUND((#REF!),0)-10</f>
        <v>#REF!</v>
      </c>
      <c r="G91" s="11" t="e">
        <f>ROUND((#REF!),0)</f>
        <v>#REF!</v>
      </c>
      <c r="H91" s="11" t="e">
        <f>ROUND((#REF!),0)</f>
        <v>#REF!</v>
      </c>
      <c r="I91" s="11" t="e">
        <f>ROUND((#REF!),0)</f>
        <v>#REF!</v>
      </c>
      <c r="J91" s="12" t="e">
        <f>ROUND((#REF!),0)-10</f>
        <v>#REF!</v>
      </c>
      <c r="K91" s="3"/>
      <c r="L91" s="3" t="e">
        <f>ROUND((#REF!),0)</f>
        <v>#REF!</v>
      </c>
      <c r="M91" s="3" t="e">
        <f>ROUND((#REF!),0)</f>
        <v>#REF!</v>
      </c>
      <c r="N91" s="3" t="e">
        <f>ROUND((#REF!),0)</f>
        <v>#REF!</v>
      </c>
      <c r="O91" s="3" t="e">
        <f>ROUND((#REF!),0)</f>
        <v>#REF!</v>
      </c>
      <c r="P91" s="3" t="e">
        <f>ROUND((#REF!),0)</f>
        <v>#REF!</v>
      </c>
    </row>
    <row r="92" spans="2:16" x14ac:dyDescent="0.25">
      <c r="C92" s="2" t="s">
        <v>45</v>
      </c>
      <c r="D92" s="5"/>
      <c r="E92" s="3"/>
      <c r="F92" s="3" t="e">
        <f>ROUND((#REF!),0)</f>
        <v>#REF!</v>
      </c>
      <c r="G92" s="3" t="e">
        <f>ROUND((#REF!),0)</f>
        <v>#REF!</v>
      </c>
      <c r="H92" s="3" t="e">
        <f>ROUND((#REF!),0)</f>
        <v>#REF!</v>
      </c>
      <c r="I92" s="3" t="e">
        <f>ROUND((#REF!),0)</f>
        <v>#REF!</v>
      </c>
      <c r="J92" s="3" t="e">
        <f>ROUND((#REF!),0)-10</f>
        <v>#REF!</v>
      </c>
      <c r="K92" s="3"/>
      <c r="L92" s="3"/>
      <c r="M92" s="3"/>
      <c r="N92" s="3"/>
      <c r="O92" s="3"/>
      <c r="P92" s="3"/>
    </row>
    <row r="93" spans="2:16" x14ac:dyDescent="0.25">
      <c r="C93" s="2" t="s">
        <v>49</v>
      </c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C94" s="2" t="s">
        <v>47</v>
      </c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C95" s="2" t="s">
        <v>48</v>
      </c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23">
        <v>1</v>
      </c>
      <c r="C96" s="2" t="s">
        <v>0</v>
      </c>
      <c r="D96" s="5"/>
      <c r="E96" s="3"/>
      <c r="F96" s="3" t="e">
        <f>ROUND((#REF!),0)</f>
        <v>#REF!</v>
      </c>
      <c r="G96" s="3" t="e">
        <f>ROUND((#REF!),0)</f>
        <v>#REF!</v>
      </c>
      <c r="H96" s="3" t="e">
        <f>ROUND((#REF!),0)</f>
        <v>#REF!</v>
      </c>
      <c r="I96" s="3" t="e">
        <f>ROUND((#REF!),0)</f>
        <v>#REF!</v>
      </c>
      <c r="J96" s="3" t="e">
        <f>ROUND((#REF!),0)</f>
        <v>#REF!</v>
      </c>
      <c r="K96" s="3"/>
      <c r="L96" s="3" t="e">
        <f>ROUND((#REF!),0)</f>
        <v>#REF!</v>
      </c>
      <c r="M96" s="3" t="e">
        <f>ROUND((#REF!),0)</f>
        <v>#REF!</v>
      </c>
      <c r="N96" s="3" t="e">
        <f>ROUND((#REF!),0)</f>
        <v>#REF!</v>
      </c>
      <c r="O96" s="3" t="e">
        <f>ROUND((#REF!),0)</f>
        <v>#REF!</v>
      </c>
      <c r="P96" s="3" t="e">
        <f>ROUND((#REF!),0)</f>
        <v>#REF!</v>
      </c>
    </row>
    <row r="97" spans="2:18" x14ac:dyDescent="0.25">
      <c r="C97" s="2" t="s">
        <v>24</v>
      </c>
      <c r="D97" s="3"/>
      <c r="E97" s="3"/>
      <c r="F97" s="3"/>
      <c r="G97" s="3"/>
      <c r="H97" s="3"/>
      <c r="I97" s="3"/>
      <c r="J97" s="3"/>
      <c r="K97" s="3"/>
      <c r="L97" s="3" t="e">
        <f>ROUND((#REF!),0)</f>
        <v>#REF!</v>
      </c>
      <c r="M97" s="3" t="e">
        <f>ROUND((#REF!),0)</f>
        <v>#REF!</v>
      </c>
      <c r="N97" s="3" t="e">
        <f>ROUND((#REF!),0)</f>
        <v>#REF!</v>
      </c>
      <c r="O97" s="3" t="e">
        <f>ROUND((#REF!),0)</f>
        <v>#REF!</v>
      </c>
      <c r="P97" s="3" t="e">
        <f>ROUND((#REF!),0)</f>
        <v>#REF!</v>
      </c>
    </row>
    <row r="98" spans="2:18" x14ac:dyDescent="0.25">
      <c r="B98" s="23">
        <v>1</v>
      </c>
      <c r="C98" s="2" t="s">
        <v>1</v>
      </c>
      <c r="D98" s="5"/>
      <c r="E98" s="3"/>
      <c r="F98" s="3" t="e">
        <f>ROUND((#REF!),0)</f>
        <v>#REF!</v>
      </c>
      <c r="G98" s="3" t="e">
        <f>ROUND((#REF!),0)</f>
        <v>#REF!</v>
      </c>
      <c r="H98" s="3" t="e">
        <f>ROUND((#REF!),0)</f>
        <v>#REF!</v>
      </c>
      <c r="I98" s="3" t="e">
        <f>ROUND((#REF!),0)</f>
        <v>#REF!</v>
      </c>
      <c r="J98" s="12" t="e">
        <f>ROUND((#REF!),0)+57</f>
        <v>#REF!</v>
      </c>
      <c r="K98" s="3"/>
      <c r="L98" s="3" t="e">
        <f>ROUND((#REF!),0)</f>
        <v>#REF!</v>
      </c>
      <c r="M98" s="3" t="e">
        <f>ROUND((#REF!),0)</f>
        <v>#REF!</v>
      </c>
      <c r="N98" s="3" t="e">
        <f>ROUND((#REF!),0)</f>
        <v>#REF!</v>
      </c>
      <c r="O98" s="3" t="e">
        <f>ROUND((#REF!),0)</f>
        <v>#REF!</v>
      </c>
      <c r="P98" s="3" t="e">
        <f>ROUND((#REF!),0)</f>
        <v>#REF!</v>
      </c>
      <c r="R98" s="10">
        <f>16449-16506</f>
        <v>-57</v>
      </c>
    </row>
    <row r="99" spans="2:18" x14ac:dyDescent="0.25">
      <c r="B99" s="23">
        <v>1</v>
      </c>
      <c r="C99" s="2" t="s">
        <v>2</v>
      </c>
      <c r="D99" s="5"/>
      <c r="E99" s="3"/>
      <c r="F99" s="3" t="e">
        <f>ROUND((#REF!),0)</f>
        <v>#REF!</v>
      </c>
      <c r="G99" s="3" t="e">
        <f>ROUND((#REF!),0)</f>
        <v>#REF!</v>
      </c>
      <c r="H99" s="3" t="e">
        <f>ROUND((#REF!),0)</f>
        <v>#REF!</v>
      </c>
      <c r="I99" s="3" t="e">
        <f>ROUND((#REF!),0)</f>
        <v>#REF!</v>
      </c>
      <c r="J99" s="3" t="e">
        <f>ROUND((#REF!),0)</f>
        <v>#REF!</v>
      </c>
      <c r="K99" s="3"/>
      <c r="L99" s="3" t="e">
        <f>ROUND((#REF!),0)</f>
        <v>#REF!</v>
      </c>
      <c r="M99" s="3" t="e">
        <f>ROUND((#REF!),0)</f>
        <v>#REF!</v>
      </c>
      <c r="N99" s="3" t="e">
        <f>ROUND((#REF!),0)</f>
        <v>#REF!</v>
      </c>
      <c r="O99" s="3" t="e">
        <f>ROUND((#REF!),0)</f>
        <v>#REF!</v>
      </c>
      <c r="P99" s="3" t="e">
        <f>ROUND((#REF!),0)</f>
        <v>#REF!</v>
      </c>
    </row>
    <row r="100" spans="2:18" x14ac:dyDescent="0.25">
      <c r="B100" s="23">
        <v>1</v>
      </c>
      <c r="C100" s="2" t="s">
        <v>32</v>
      </c>
      <c r="D100" s="5"/>
      <c r="E100" s="3"/>
      <c r="F100" s="9"/>
      <c r="G100" s="9"/>
      <c r="H100" s="9"/>
      <c r="I100" s="9"/>
      <c r="J100" s="9"/>
      <c r="K100" s="3"/>
      <c r="L100" s="9"/>
      <c r="M100" s="9"/>
      <c r="N100" s="9"/>
      <c r="O100" s="9"/>
      <c r="P100" s="9"/>
    </row>
    <row r="101" spans="2:18" x14ac:dyDescent="0.25">
      <c r="C101" s="2" t="s">
        <v>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8" x14ac:dyDescent="0.25">
      <c r="C102" s="2" t="s">
        <v>52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8" x14ac:dyDescent="0.25">
      <c r="C103" s="2" t="s">
        <v>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8" x14ac:dyDescent="0.25">
      <c r="B104" s="23">
        <v>1</v>
      </c>
      <c r="C104" s="24" t="s">
        <v>5</v>
      </c>
      <c r="D104" s="5"/>
      <c r="E104" s="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8" x14ac:dyDescent="0.25">
      <c r="C105" s="24" t="s">
        <v>34</v>
      </c>
      <c r="D105" s="5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8" x14ac:dyDescent="0.25">
      <c r="B106" s="23">
        <v>1</v>
      </c>
      <c r="C106" s="24" t="s">
        <v>36</v>
      </c>
      <c r="D106" s="5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8" x14ac:dyDescent="0.25">
      <c r="B107" s="23">
        <v>1</v>
      </c>
      <c r="C107" s="24" t="s">
        <v>35</v>
      </c>
      <c r="D107" s="5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9" spans="2:18" x14ac:dyDescent="0.25">
      <c r="C109" s="7" t="s">
        <v>19</v>
      </c>
      <c r="D109" s="4" t="s">
        <v>17</v>
      </c>
      <c r="E109" s="1"/>
      <c r="F109" s="4" t="s">
        <v>10</v>
      </c>
      <c r="G109" s="4" t="s">
        <v>11</v>
      </c>
      <c r="H109" s="4" t="s">
        <v>12</v>
      </c>
      <c r="I109" s="4" t="s">
        <v>13</v>
      </c>
      <c r="J109" s="1">
        <v>2023</v>
      </c>
      <c r="K109" s="1"/>
      <c r="L109" s="4" t="s">
        <v>14</v>
      </c>
      <c r="M109" s="4" t="s">
        <v>15</v>
      </c>
      <c r="N109" s="4" t="s">
        <v>16</v>
      </c>
      <c r="O109" s="4" t="s">
        <v>9</v>
      </c>
      <c r="P109" s="1">
        <v>2022</v>
      </c>
    </row>
    <row r="110" spans="2:18" x14ac:dyDescent="0.25">
      <c r="B110" s="23">
        <v>1</v>
      </c>
      <c r="C110" s="2" t="s">
        <v>3</v>
      </c>
      <c r="D110" s="11" t="e">
        <f>ROUND((#REF!),0)</f>
        <v>#REF!</v>
      </c>
      <c r="E110" s="3"/>
      <c r="F110" s="11" t="e">
        <f>ROUND((#REF!),0)</f>
        <v>#REF!</v>
      </c>
      <c r="G110" s="11" t="e">
        <f>ROUND((#REF!),0)</f>
        <v>#REF!</v>
      </c>
      <c r="H110" s="12" t="e">
        <f>ROUND((#REF!),0)</f>
        <v>#REF!</v>
      </c>
      <c r="I110" s="12" t="e">
        <f>ROUND((#REF!),0)</f>
        <v>#REF!</v>
      </c>
      <c r="J110" s="3" t="e">
        <f>ROUND((#REF!),0)</f>
        <v>#REF!</v>
      </c>
      <c r="K110" s="3"/>
      <c r="L110" s="3" t="e">
        <f>ROUND((#REF!),0)</f>
        <v>#REF!</v>
      </c>
      <c r="M110" s="3" t="e">
        <f>ROUND((#REF!),0)</f>
        <v>#REF!</v>
      </c>
      <c r="N110" s="3" t="e">
        <f>ROUND((#REF!),0)</f>
        <v>#REF!</v>
      </c>
      <c r="O110" s="3" t="e">
        <f>ROUND((#REF!),0)</f>
        <v>#REF!</v>
      </c>
      <c r="P110" s="3" t="e">
        <f>ROUND((#REF!),0)</f>
        <v>#REF!</v>
      </c>
    </row>
    <row r="111" spans="2:18" x14ac:dyDescent="0.25">
      <c r="C111" s="2" t="s">
        <v>45</v>
      </c>
      <c r="D111" s="3" t="e">
        <f>ROUND((#REF!),0)</f>
        <v>#REF!</v>
      </c>
      <c r="E111" s="3"/>
      <c r="F111" s="3" t="e">
        <f>ROUND((#REF!),0)</f>
        <v>#REF!</v>
      </c>
      <c r="G111" s="3" t="e">
        <f>ROUND((#REF!),0)</f>
        <v>#REF!</v>
      </c>
      <c r="H111" s="3" t="e">
        <f>ROUND((#REF!),0)</f>
        <v>#REF!</v>
      </c>
      <c r="I111" s="3" t="e">
        <f>ROUND((#REF!),0)</f>
        <v>#REF!</v>
      </c>
      <c r="J111" s="3" t="e">
        <f>ROUND((#REF!),0)</f>
        <v>#REF!</v>
      </c>
      <c r="K111" s="3"/>
      <c r="L111" s="3"/>
      <c r="M111" s="3"/>
      <c r="N111" s="3"/>
      <c r="O111" s="3"/>
      <c r="P111" s="3"/>
    </row>
    <row r="112" spans="2:18" x14ac:dyDescent="0.25">
      <c r="C112" s="2" t="s">
        <v>49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25">
      <c r="C113" s="2" t="s">
        <v>47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25">
      <c r="C114" s="2" t="s">
        <v>48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23">
        <v>1</v>
      </c>
      <c r="C115" s="2" t="s">
        <v>0</v>
      </c>
      <c r="D115" s="3" t="e">
        <f>ROUND((#REF!),0)</f>
        <v>#REF!</v>
      </c>
      <c r="E115" s="3"/>
      <c r="F115" s="3" t="e">
        <f>ROUND((#REF!),0)</f>
        <v>#REF!</v>
      </c>
      <c r="G115" s="3" t="e">
        <f>ROUND((#REF!),0)</f>
        <v>#REF!</v>
      </c>
      <c r="H115" s="3" t="e">
        <f>ROUND((#REF!),0)</f>
        <v>#REF!</v>
      </c>
      <c r="I115" s="3" t="e">
        <f>ROUND((#REF!),0)</f>
        <v>#REF!</v>
      </c>
      <c r="J115" s="3" t="e">
        <f>ROUND((#REF!),0)</f>
        <v>#REF!</v>
      </c>
      <c r="K115" s="3"/>
      <c r="L115" s="3" t="e">
        <f>ROUND((#REF!),0)</f>
        <v>#REF!</v>
      </c>
      <c r="M115" s="3" t="e">
        <f>ROUND((#REF!),0)</f>
        <v>#REF!</v>
      </c>
      <c r="N115" s="3" t="e">
        <f>ROUND((#REF!),0)</f>
        <v>#REF!</v>
      </c>
      <c r="O115" s="3" t="e">
        <f>ROUND((#REF!),0)</f>
        <v>#REF!</v>
      </c>
      <c r="P115" s="3" t="e">
        <f>ROUND((#REF!),0)</f>
        <v>#REF!</v>
      </c>
    </row>
    <row r="116" spans="2:16" x14ac:dyDescent="0.25">
      <c r="C116" s="2" t="s">
        <v>24</v>
      </c>
      <c r="D116" s="3"/>
      <c r="E116" s="3"/>
      <c r="F116" s="3"/>
      <c r="G116" s="3"/>
      <c r="H116" s="3"/>
      <c r="I116" s="3"/>
      <c r="J116" s="3"/>
      <c r="K116" s="3"/>
      <c r="L116" s="3" t="e">
        <f>ROUND((#REF!),0)</f>
        <v>#REF!</v>
      </c>
      <c r="M116" s="3" t="e">
        <f>ROUND((#REF!),0)</f>
        <v>#REF!</v>
      </c>
      <c r="N116" s="3" t="e">
        <f>ROUND((#REF!),0)</f>
        <v>#REF!</v>
      </c>
      <c r="O116" s="3" t="e">
        <f>ROUND((#REF!),0)</f>
        <v>#REF!</v>
      </c>
      <c r="P116" s="3" t="e">
        <f>ROUND((#REF!),0)</f>
        <v>#REF!</v>
      </c>
    </row>
    <row r="117" spans="2:16" x14ac:dyDescent="0.25">
      <c r="B117" s="23">
        <v>1</v>
      </c>
      <c r="C117" s="2" t="s">
        <v>1</v>
      </c>
      <c r="D117" s="3" t="e">
        <f>ROUND((#REF!),0)</f>
        <v>#REF!</v>
      </c>
      <c r="E117" s="3"/>
      <c r="F117" s="3" t="e">
        <f>ROUND((#REF!),0)</f>
        <v>#REF!</v>
      </c>
      <c r="G117" s="3" t="e">
        <f>ROUND((#REF!),0)</f>
        <v>#REF!</v>
      </c>
      <c r="H117" s="12" t="e">
        <f>ROUND((#REF!),0)+2</f>
        <v>#REF!</v>
      </c>
      <c r="I117" s="3" t="e">
        <f>ROUND((#REF!),0)</f>
        <v>#REF!</v>
      </c>
      <c r="J117" s="12" t="e">
        <f>ROUND((#REF!),0)+2</f>
        <v>#REF!</v>
      </c>
      <c r="K117" s="3"/>
      <c r="L117" s="3" t="e">
        <f>ROUND((#REF!),0)</f>
        <v>#REF!</v>
      </c>
      <c r="M117" s="3" t="e">
        <f>ROUND((#REF!),0)</f>
        <v>#REF!</v>
      </c>
      <c r="N117" s="3" t="e">
        <f>ROUND((#REF!),0)</f>
        <v>#REF!</v>
      </c>
      <c r="O117" s="3" t="e">
        <f>ROUND((#REF!),0)</f>
        <v>#REF!</v>
      </c>
      <c r="P117" s="3" t="e">
        <f>ROUND((#REF!),0)</f>
        <v>#REF!</v>
      </c>
    </row>
    <row r="118" spans="2:16" x14ac:dyDescent="0.25">
      <c r="B118" s="23">
        <v>1</v>
      </c>
      <c r="C118" s="2" t="s">
        <v>2</v>
      </c>
      <c r="D118" s="3" t="e">
        <f>ROUND((#REF!),0)</f>
        <v>#REF!</v>
      </c>
      <c r="E118" s="3"/>
      <c r="F118" s="3" t="e">
        <f>ROUND((#REF!),0)</f>
        <v>#REF!</v>
      </c>
      <c r="G118" s="3" t="e">
        <f>ROUND((#REF!),0)</f>
        <v>#REF!</v>
      </c>
      <c r="H118" s="3" t="e">
        <f>ROUND((#REF!),0)</f>
        <v>#REF!</v>
      </c>
      <c r="I118" s="3" t="e">
        <f>ROUND((#REF!),0)</f>
        <v>#REF!</v>
      </c>
      <c r="J118" s="3" t="e">
        <f>ROUND((#REF!),0)</f>
        <v>#REF!</v>
      </c>
      <c r="K118" s="3"/>
      <c r="L118" s="3" t="e">
        <f>ROUND((#REF!),0)</f>
        <v>#REF!</v>
      </c>
      <c r="M118" s="3" t="e">
        <f>ROUND((#REF!),0)</f>
        <v>#REF!</v>
      </c>
      <c r="N118" s="3" t="e">
        <f>ROUND((#REF!),0)</f>
        <v>#REF!</v>
      </c>
      <c r="O118" s="3" t="e">
        <f>ROUND((#REF!),0)</f>
        <v>#REF!</v>
      </c>
      <c r="P118" s="3" t="e">
        <f>ROUND((#REF!),0)</f>
        <v>#REF!</v>
      </c>
    </row>
    <row r="119" spans="2:16" x14ac:dyDescent="0.25">
      <c r="B119" s="23">
        <v>1</v>
      </c>
      <c r="C119" s="2" t="s">
        <v>32</v>
      </c>
      <c r="D119" s="9"/>
      <c r="E119" s="3"/>
      <c r="F119" s="9"/>
      <c r="G119" s="9"/>
      <c r="H119" s="9"/>
      <c r="I119" s="9"/>
      <c r="J119" s="9"/>
      <c r="K119" s="3"/>
      <c r="L119" s="9"/>
      <c r="M119" s="9"/>
      <c r="N119" s="9"/>
      <c r="O119" s="9"/>
      <c r="P119" s="9"/>
    </row>
    <row r="120" spans="2:16" x14ac:dyDescent="0.25">
      <c r="C120" s="2" t="s">
        <v>23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C121" s="2" t="s">
        <v>52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25">
      <c r="C122" s="2" t="s">
        <v>53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23">
        <v>1</v>
      </c>
      <c r="C123" s="24" t="s">
        <v>5</v>
      </c>
      <c r="D123" s="8"/>
      <c r="E123" s="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25">
      <c r="C124" s="24" t="s">
        <v>34</v>
      </c>
      <c r="D124" s="8"/>
      <c r="E124" s="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25">
      <c r="B125" s="23">
        <v>1</v>
      </c>
      <c r="C125" s="24" t="s">
        <v>36</v>
      </c>
      <c r="D125" s="8"/>
      <c r="E125" s="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25">
      <c r="B126" s="23">
        <v>1</v>
      </c>
      <c r="C126" s="24" t="s">
        <v>35</v>
      </c>
      <c r="D126" s="8"/>
      <c r="E126" s="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8" spans="2:16" x14ac:dyDescent="0.25">
      <c r="C128" s="7" t="s">
        <v>20</v>
      </c>
      <c r="D128" s="4" t="s">
        <v>17</v>
      </c>
      <c r="E128" s="1"/>
      <c r="F128" s="4" t="s">
        <v>10</v>
      </c>
      <c r="G128" s="4" t="s">
        <v>11</v>
      </c>
      <c r="H128" s="4" t="s">
        <v>12</v>
      </c>
      <c r="I128" s="4" t="s">
        <v>13</v>
      </c>
      <c r="J128" s="1">
        <v>2023</v>
      </c>
      <c r="K128" s="1"/>
      <c r="L128" s="4" t="s">
        <v>14</v>
      </c>
      <c r="M128" s="4" t="s">
        <v>15</v>
      </c>
      <c r="N128" s="4" t="s">
        <v>16</v>
      </c>
      <c r="O128" s="4" t="s">
        <v>9</v>
      </c>
      <c r="P128" s="1">
        <v>2022</v>
      </c>
    </row>
    <row r="129" spans="2:16" x14ac:dyDescent="0.25">
      <c r="B129" s="23">
        <v>1</v>
      </c>
      <c r="C129" s="2" t="s">
        <v>3</v>
      </c>
      <c r="D129" s="5"/>
      <c r="E129" s="3"/>
      <c r="F129" s="5"/>
      <c r="G129" s="5"/>
      <c r="H129" s="5"/>
      <c r="I129" s="5"/>
      <c r="J129" s="5"/>
      <c r="K129" s="3"/>
      <c r="L129" s="3" t="e">
        <f>ROUND((#REF!),0)</f>
        <v>#REF!</v>
      </c>
      <c r="M129" s="3" t="e">
        <f>ROUND((#REF!),0)</f>
        <v>#REF!</v>
      </c>
      <c r="N129" s="3" t="e">
        <f>ROUND((#REF!),0)</f>
        <v>#REF!</v>
      </c>
      <c r="O129" s="3" t="e">
        <f>ROUND((#REF!),0)</f>
        <v>#REF!</v>
      </c>
      <c r="P129" s="3" t="e">
        <f>ROUND((#REF!),0)</f>
        <v>#REF!</v>
      </c>
    </row>
    <row r="130" spans="2:16" x14ac:dyDescent="0.25">
      <c r="C130" s="2" t="s">
        <v>45</v>
      </c>
      <c r="D130" s="5"/>
      <c r="E130" s="3"/>
      <c r="F130" s="5"/>
      <c r="G130" s="5"/>
      <c r="H130" s="5"/>
      <c r="I130" s="5"/>
      <c r="J130" s="5"/>
      <c r="K130" s="3"/>
      <c r="L130" s="3"/>
      <c r="M130" s="3"/>
      <c r="N130" s="3"/>
      <c r="O130" s="3"/>
      <c r="P130" s="3"/>
    </row>
    <row r="131" spans="2:16" x14ac:dyDescent="0.25">
      <c r="C131" s="2" t="s">
        <v>49</v>
      </c>
      <c r="D131" s="5"/>
      <c r="E131" s="3"/>
      <c r="F131" s="5"/>
      <c r="G131" s="5"/>
      <c r="H131" s="5"/>
      <c r="I131" s="5"/>
      <c r="J131" s="5"/>
      <c r="K131" s="3"/>
      <c r="L131" s="3"/>
      <c r="M131" s="3"/>
      <c r="N131" s="3"/>
      <c r="O131" s="3"/>
      <c r="P131" s="3"/>
    </row>
    <row r="132" spans="2:16" x14ac:dyDescent="0.25">
      <c r="C132" s="2" t="s">
        <v>47</v>
      </c>
      <c r="D132" s="5"/>
      <c r="E132" s="3"/>
      <c r="F132" s="5"/>
      <c r="G132" s="5"/>
      <c r="H132" s="5"/>
      <c r="I132" s="5"/>
      <c r="J132" s="5"/>
      <c r="K132" s="3"/>
      <c r="L132" s="3"/>
      <c r="M132" s="3"/>
      <c r="N132" s="3"/>
      <c r="O132" s="3"/>
      <c r="P132" s="3"/>
    </row>
    <row r="133" spans="2:16" x14ac:dyDescent="0.25">
      <c r="C133" s="2" t="s">
        <v>48</v>
      </c>
      <c r="D133" s="5"/>
      <c r="E133" s="3"/>
      <c r="F133" s="5"/>
      <c r="G133" s="5"/>
      <c r="H133" s="5"/>
      <c r="I133" s="5"/>
      <c r="J133" s="5"/>
      <c r="K133" s="3"/>
      <c r="L133" s="3"/>
      <c r="M133" s="3"/>
      <c r="N133" s="3"/>
      <c r="O133" s="3"/>
      <c r="P133" s="3"/>
    </row>
    <row r="134" spans="2:16" x14ac:dyDescent="0.25">
      <c r="B134" s="23">
        <v>1</v>
      </c>
      <c r="C134" s="2" t="s">
        <v>0</v>
      </c>
      <c r="D134" s="5"/>
      <c r="E134" s="3"/>
      <c r="F134" s="5"/>
      <c r="G134" s="5"/>
      <c r="H134" s="5"/>
      <c r="I134" s="5"/>
      <c r="J134" s="5"/>
      <c r="K134" s="8"/>
      <c r="L134" s="3" t="e">
        <f>ROUND((#REF!),0)</f>
        <v>#REF!</v>
      </c>
      <c r="M134" s="3" t="e">
        <f>ROUND((#REF!),0)</f>
        <v>#REF!</v>
      </c>
      <c r="N134" s="3" t="e">
        <f>ROUND((#REF!),0)</f>
        <v>#REF!</v>
      </c>
      <c r="O134" s="3" t="e">
        <f>ROUND((#REF!),0)</f>
        <v>#REF!</v>
      </c>
      <c r="P134" s="3" t="e">
        <f>ROUND((#REF!),0)</f>
        <v>#REF!</v>
      </c>
    </row>
    <row r="135" spans="2:16" x14ac:dyDescent="0.25">
      <c r="C135" s="2" t="s">
        <v>24</v>
      </c>
      <c r="D135" s="5"/>
      <c r="E135" s="3"/>
      <c r="F135" s="5"/>
      <c r="G135" s="5"/>
      <c r="H135" s="5"/>
      <c r="I135" s="5"/>
      <c r="J135" s="5"/>
      <c r="K135" s="3"/>
      <c r="L135" s="3" t="e">
        <f>ROUND((#REF!),0)</f>
        <v>#REF!</v>
      </c>
      <c r="M135" s="3" t="e">
        <f>ROUND((#REF!),0)</f>
        <v>#REF!</v>
      </c>
      <c r="N135" s="3" t="e">
        <f>ROUND((#REF!),0)</f>
        <v>#REF!</v>
      </c>
      <c r="O135" s="3" t="e">
        <f>ROUND((#REF!),0)</f>
        <v>#REF!</v>
      </c>
      <c r="P135" s="3" t="e">
        <f>ROUND((#REF!),0)</f>
        <v>#REF!</v>
      </c>
    </row>
    <row r="136" spans="2:16" x14ac:dyDescent="0.25">
      <c r="B136" s="23">
        <v>1</v>
      </c>
      <c r="C136" s="2" t="s">
        <v>1</v>
      </c>
      <c r="D136" s="5"/>
      <c r="E136" s="3"/>
      <c r="F136" s="5"/>
      <c r="G136" s="5"/>
      <c r="H136" s="5"/>
      <c r="I136" s="5"/>
      <c r="J136" s="5"/>
      <c r="K136" s="8"/>
      <c r="L136" s="3" t="e">
        <f>ROUND((#REF!),0)</f>
        <v>#REF!</v>
      </c>
      <c r="M136" s="3" t="e">
        <f>ROUND((#REF!),0)</f>
        <v>#REF!</v>
      </c>
      <c r="N136" s="3" t="e">
        <f>ROUND((#REF!),0)</f>
        <v>#REF!</v>
      </c>
      <c r="O136" s="3" t="e">
        <f>ROUND((#REF!),0)</f>
        <v>#REF!</v>
      </c>
      <c r="P136" s="3" t="e">
        <f>ROUND((#REF!),0)</f>
        <v>#REF!</v>
      </c>
    </row>
    <row r="137" spans="2:16" x14ac:dyDescent="0.25">
      <c r="B137" s="23">
        <v>1</v>
      </c>
      <c r="C137" s="2" t="s">
        <v>2</v>
      </c>
      <c r="D137" s="5"/>
      <c r="E137" s="3"/>
      <c r="F137" s="5"/>
      <c r="G137" s="5"/>
      <c r="H137" s="5"/>
      <c r="I137" s="5"/>
      <c r="J137" s="5"/>
      <c r="K137" s="8"/>
      <c r="L137" s="3" t="e">
        <f>ROUND((#REF!),0)</f>
        <v>#REF!</v>
      </c>
      <c r="M137" s="3" t="e">
        <f>ROUND((#REF!),0)</f>
        <v>#REF!</v>
      </c>
      <c r="N137" s="3" t="e">
        <f>ROUND((#REF!),0)</f>
        <v>#REF!</v>
      </c>
      <c r="O137" s="3" t="e">
        <f>ROUND((#REF!),0)</f>
        <v>#REF!</v>
      </c>
      <c r="P137" s="3" t="e">
        <f>ROUND((#REF!),0)</f>
        <v>#REF!</v>
      </c>
    </row>
    <row r="138" spans="2:16" x14ac:dyDescent="0.25">
      <c r="B138" s="23">
        <v>1</v>
      </c>
      <c r="C138" s="2" t="s">
        <v>32</v>
      </c>
      <c r="D138" s="5"/>
      <c r="E138" s="3"/>
      <c r="F138" s="5"/>
      <c r="G138" s="5"/>
      <c r="H138" s="5"/>
      <c r="I138" s="5"/>
      <c r="J138" s="5"/>
      <c r="K138" s="8"/>
      <c r="L138" s="8"/>
      <c r="M138" s="8"/>
      <c r="N138" s="8"/>
      <c r="O138" s="8"/>
      <c r="P138" s="8"/>
    </row>
    <row r="139" spans="2:16" x14ac:dyDescent="0.25">
      <c r="C139" s="2" t="s">
        <v>23</v>
      </c>
      <c r="D139" s="5"/>
      <c r="E139" s="3"/>
      <c r="F139" s="5"/>
      <c r="G139" s="5"/>
      <c r="H139" s="5"/>
      <c r="I139" s="5"/>
      <c r="J139" s="5"/>
      <c r="K139" s="3"/>
      <c r="L139" s="3" t="e">
        <f>ROUND((#REF!),0)</f>
        <v>#REF!</v>
      </c>
      <c r="M139" s="3" t="e">
        <f>ROUND((#REF!),0)</f>
        <v>#REF!</v>
      </c>
      <c r="N139" s="3" t="e">
        <f>ROUND((#REF!),0)</f>
        <v>#REF!</v>
      </c>
      <c r="O139" s="3" t="e">
        <f>ROUND((#REF!),0)</f>
        <v>#REF!</v>
      </c>
      <c r="P139" s="3" t="e">
        <f>ROUND((#REF!),0)</f>
        <v>#REF!</v>
      </c>
    </row>
    <row r="140" spans="2:16" x14ac:dyDescent="0.25">
      <c r="C140" s="2" t="s">
        <v>52</v>
      </c>
      <c r="D140" s="5"/>
      <c r="E140" s="3"/>
      <c r="F140" s="5"/>
      <c r="G140" s="5"/>
      <c r="H140" s="5"/>
      <c r="I140" s="5"/>
      <c r="J140" s="5"/>
      <c r="K140" s="3"/>
      <c r="L140" s="3"/>
      <c r="M140" s="3"/>
      <c r="N140" s="3"/>
      <c r="O140" s="3"/>
      <c r="P140" s="3"/>
    </row>
    <row r="141" spans="2:16" x14ac:dyDescent="0.25">
      <c r="C141" s="2" t="s">
        <v>53</v>
      </c>
      <c r="D141" s="5"/>
      <c r="E141" s="3"/>
      <c r="F141" s="5"/>
      <c r="G141" s="5"/>
      <c r="H141" s="5"/>
      <c r="I141" s="5"/>
      <c r="J141" s="5"/>
      <c r="K141" s="3"/>
      <c r="L141" s="3"/>
      <c r="M141" s="3"/>
      <c r="N141" s="3"/>
      <c r="O141" s="3"/>
      <c r="P141" s="3"/>
    </row>
    <row r="142" spans="2:16" x14ac:dyDescent="0.25">
      <c r="B142" s="23">
        <v>1</v>
      </c>
      <c r="C142" s="24" t="s">
        <v>5</v>
      </c>
      <c r="D142" s="5"/>
      <c r="E142" s="3"/>
      <c r="F142" s="5"/>
      <c r="G142" s="5"/>
      <c r="H142" s="5"/>
      <c r="I142" s="5"/>
      <c r="J142" s="5"/>
      <c r="K142" s="8"/>
      <c r="L142" s="8"/>
      <c r="M142" s="8"/>
      <c r="N142" s="8"/>
      <c r="O142" s="8"/>
      <c r="P142" s="8"/>
    </row>
    <row r="143" spans="2:16" x14ac:dyDescent="0.25">
      <c r="C143" s="24" t="s">
        <v>34</v>
      </c>
      <c r="D143" s="5"/>
      <c r="E143" s="6"/>
      <c r="F143" s="5"/>
      <c r="G143" s="5"/>
      <c r="H143" s="5"/>
      <c r="I143" s="5"/>
      <c r="J143" s="5"/>
      <c r="K143" s="3"/>
      <c r="L143" s="8"/>
      <c r="M143" s="8"/>
      <c r="N143" s="8"/>
      <c r="O143" s="8"/>
      <c r="P143" s="8"/>
    </row>
    <row r="144" spans="2:16" x14ac:dyDescent="0.25">
      <c r="B144" s="23">
        <v>1</v>
      </c>
      <c r="C144" s="24" t="s">
        <v>36</v>
      </c>
      <c r="D144" s="5"/>
      <c r="E144" s="6"/>
      <c r="F144" s="5"/>
      <c r="G144" s="5"/>
      <c r="H144" s="5"/>
      <c r="I144" s="5"/>
      <c r="J144" s="5"/>
      <c r="K144" s="3"/>
      <c r="L144" s="8"/>
      <c r="M144" s="8"/>
      <c r="N144" s="8"/>
      <c r="O144" s="8"/>
      <c r="P144" s="8"/>
    </row>
    <row r="145" spans="2:17" x14ac:dyDescent="0.25">
      <c r="B145" s="23">
        <v>1</v>
      </c>
      <c r="C145" s="24" t="s">
        <v>35</v>
      </c>
      <c r="D145" s="5"/>
      <c r="E145" s="6"/>
      <c r="F145" s="5"/>
      <c r="G145" s="5"/>
      <c r="H145" s="5"/>
      <c r="I145" s="5"/>
      <c r="J145" s="5"/>
      <c r="K145" s="3"/>
      <c r="L145" s="8"/>
      <c r="M145" s="8"/>
      <c r="N145" s="8"/>
      <c r="O145" s="8"/>
      <c r="P145" s="8"/>
    </row>
    <row r="146" spans="2:17" x14ac:dyDescent="0.25">
      <c r="L146" s="18" t="e">
        <f>L135+L116+L97+L78+L59+L40-L10</f>
        <v>#REF!</v>
      </c>
      <c r="M146" s="18" t="e">
        <f>M135+M116+M97+M78+M59+M40-M10</f>
        <v>#REF!</v>
      </c>
      <c r="N146" s="18" t="e">
        <f>N135+N116+N97+N78+N59+N40-N10</f>
        <v>#REF!</v>
      </c>
      <c r="O146" s="18" t="e">
        <f>O135+O116+O97+O78+O59+O40-O10</f>
        <v>#REF!</v>
      </c>
      <c r="P146" s="18" t="e">
        <f>P135+P116+P97+P78+P59+P40-P10</f>
        <v>#REF!</v>
      </c>
      <c r="Q146" t="s">
        <v>25</v>
      </c>
    </row>
    <row r="156" spans="2:17" x14ac:dyDescent="0.25">
      <c r="B156" s="23">
        <v>1</v>
      </c>
    </row>
    <row r="158" spans="2:17" x14ac:dyDescent="0.25">
      <c r="C158" s="2" t="s">
        <v>45</v>
      </c>
    </row>
    <row r="160" spans="2:17" x14ac:dyDescent="0.25">
      <c r="B160" s="23">
        <v>1</v>
      </c>
    </row>
    <row r="161" spans="1:6" x14ac:dyDescent="0.25">
      <c r="B161" s="23">
        <v>1</v>
      </c>
    </row>
    <row r="162" spans="1:6" x14ac:dyDescent="0.25">
      <c r="B162" s="23">
        <v>1</v>
      </c>
    </row>
    <row r="163" spans="1:6" x14ac:dyDescent="0.25">
      <c r="B163" s="23">
        <v>1</v>
      </c>
    </row>
    <row r="164" spans="1:6" x14ac:dyDescent="0.25">
      <c r="B164" s="23">
        <v>1</v>
      </c>
      <c r="C164" s="24" t="s">
        <v>5</v>
      </c>
    </row>
    <row r="165" spans="1:6" x14ac:dyDescent="0.25">
      <c r="C165" s="24" t="s">
        <v>34</v>
      </c>
    </row>
    <row r="166" spans="1:6" x14ac:dyDescent="0.25">
      <c r="B166" s="23">
        <v>1</v>
      </c>
      <c r="C166" s="24" t="s">
        <v>36</v>
      </c>
    </row>
    <row r="167" spans="1:6" x14ac:dyDescent="0.25">
      <c r="B167" s="23">
        <v>1</v>
      </c>
      <c r="C167" s="24" t="s">
        <v>35</v>
      </c>
    </row>
    <row r="168" spans="1:6" x14ac:dyDescent="0.25">
      <c r="A168" s="2"/>
      <c r="B168" s="2"/>
    </row>
    <row r="169" spans="1:6" x14ac:dyDescent="0.25">
      <c r="A169" s="2"/>
      <c r="B169" s="2"/>
      <c r="F169" s="25"/>
    </row>
    <row r="170" spans="1:6" x14ac:dyDescent="0.25">
      <c r="A170" s="2"/>
      <c r="B1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Q2_2025</vt:lpstr>
      <vt:lpstr>J_EBITA rounded</vt:lpstr>
      <vt:lpstr>kEUR_r</vt:lpstr>
      <vt:lpstr>Q2_2025!Print_Area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Aaltonen, Karoliina</dc:creator>
  <cp:lastModifiedBy>Heikkilä, Katja</cp:lastModifiedBy>
  <cp:lastPrinted>2024-08-13T06:23:33Z</cp:lastPrinted>
  <dcterms:created xsi:type="dcterms:W3CDTF">2024-05-22T11:59:46Z</dcterms:created>
  <dcterms:modified xsi:type="dcterms:W3CDTF">2025-08-18T05:37:26Z</dcterms:modified>
</cp:coreProperties>
</file>